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06e8fc153032334/Desktop/Plumpton PC/Accounts/Budgets/2024-2025/PPC/"/>
    </mc:Choice>
  </mc:AlternateContent>
  <xr:revisionPtr revIDLastSave="256" documentId="8_{AB779371-88D4-498D-8D51-CD54FD22E263}" xr6:coauthVersionLast="47" xr6:coauthVersionMax="47" xr10:uidLastSave="{1AD963C4-072B-417D-B13B-047BA97EB745}"/>
  <bookViews>
    <workbookView xWindow="-110" yWindow="-110" windowWidth="19420" windowHeight="10300" xr2:uid="{00000000-000D-0000-FFFF-FFFF00000000}"/>
  </bookViews>
  <sheets>
    <sheet name="Draft PPC Budget Proposal" sheetId="1" r:id="rId1"/>
    <sheet name="GR v EMR @ 31.3.2021 " sheetId="7" state="hidden" r:id="rId2"/>
    <sheet name="GR v EMR @ 31.3.2022" sheetId="9" state="hidden" r:id="rId3"/>
    <sheet name="20-21, 21-22. 22-23 24 b'down" sheetId="6" r:id="rId4"/>
    <sheet name="SUMMARY" sheetId="8" r:id="rId5"/>
    <sheet name="Salarypension breakdown" sheetId="3" state="hidden" r:id="rId6"/>
  </sheets>
  <definedNames>
    <definedName name="_xlnm.Print_Area" localSheetId="0">'Draft PPC Budget Proposal'!$D$2:$P$77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2" i="1" l="1"/>
  <c r="F26" i="1"/>
  <c r="R80" i="6"/>
  <c r="R75" i="6"/>
  <c r="R62" i="6"/>
  <c r="R54" i="6"/>
  <c r="R46" i="6"/>
  <c r="R40" i="6"/>
  <c r="R27" i="6"/>
  <c r="R24" i="6"/>
  <c r="R19" i="6"/>
  <c r="R11" i="6"/>
  <c r="H73" i="1"/>
  <c r="I73" i="1" l="1"/>
  <c r="H18" i="9" l="1"/>
  <c r="G14" i="9"/>
  <c r="G13" i="9"/>
  <c r="F13" i="9"/>
  <c r="F8" i="9"/>
  <c r="G8" i="9"/>
  <c r="K37" i="7"/>
  <c r="K17" i="7"/>
  <c r="P11" i="6"/>
  <c r="P80" i="6"/>
  <c r="P75" i="6"/>
  <c r="P62" i="6"/>
  <c r="P54" i="6"/>
  <c r="P46" i="6"/>
  <c r="P40" i="6"/>
  <c r="P27" i="6"/>
  <c r="P24" i="6"/>
  <c r="P19" i="6"/>
  <c r="I76" i="1" l="1"/>
  <c r="H76" i="1"/>
  <c r="F5" i="8" l="1"/>
  <c r="F4" i="8"/>
  <c r="L5" i="8"/>
  <c r="K5" i="8"/>
  <c r="K4" i="8"/>
  <c r="J5" i="8"/>
  <c r="J4" i="8"/>
  <c r="G5" i="8"/>
  <c r="H5" i="8"/>
  <c r="C5" i="8"/>
  <c r="D5" i="8"/>
  <c r="D4" i="8"/>
  <c r="H4" i="8"/>
  <c r="O3" i="8"/>
  <c r="N3" i="8"/>
  <c r="L4" i="8" l="1"/>
  <c r="M4" i="8" s="1"/>
  <c r="I5" i="8"/>
  <c r="M5" i="8"/>
  <c r="I4" i="8"/>
  <c r="D37" i="7"/>
  <c r="G13" i="7"/>
  <c r="H17" i="7"/>
  <c r="F12" i="7"/>
  <c r="F7" i="7"/>
  <c r="I62" i="1" l="1"/>
  <c r="I21" i="1"/>
  <c r="I24" i="1" s="1"/>
  <c r="G3" i="8" s="1"/>
  <c r="H62" i="1"/>
  <c r="H21" i="1"/>
  <c r="H24" i="1" s="1"/>
  <c r="E3" i="8" s="1"/>
  <c r="F3" i="8" l="1"/>
  <c r="H66" i="1"/>
  <c r="H3" i="8"/>
  <c r="I3" i="8" s="1"/>
  <c r="I66" i="1"/>
  <c r="K21" i="1"/>
  <c r="K62" i="1"/>
  <c r="P3" i="8" s="1"/>
  <c r="M80" i="6"/>
  <c r="M75" i="6"/>
  <c r="M62" i="6" l="1"/>
  <c r="M54" i="6"/>
  <c r="M46" i="6"/>
  <c r="M40" i="6"/>
  <c r="M27" i="6"/>
  <c r="M24" i="6"/>
  <c r="M19" i="6"/>
  <c r="M11" i="6"/>
  <c r="G62" i="1" l="1"/>
  <c r="C3" i="8" s="1"/>
  <c r="K3" i="8" s="1"/>
  <c r="E62" i="1"/>
  <c r="E21" i="1" l="1"/>
  <c r="I75" i="6"/>
  <c r="I46" i="6"/>
  <c r="G46" i="6"/>
  <c r="I40" i="6"/>
  <c r="G40" i="6"/>
  <c r="G75" i="6"/>
  <c r="I62" i="6"/>
  <c r="G62" i="6"/>
  <c r="G54" i="6"/>
  <c r="I54" i="6"/>
  <c r="I27" i="6" l="1"/>
  <c r="I24" i="6"/>
  <c r="I19" i="6"/>
  <c r="G19" i="6"/>
  <c r="I11" i="6"/>
  <c r="D75" i="6"/>
  <c r="D62" i="6"/>
  <c r="D54" i="6"/>
  <c r="D46" i="6"/>
  <c r="D40" i="6"/>
  <c r="D28" i="6"/>
  <c r="E27" i="6"/>
  <c r="E24" i="6"/>
  <c r="E19" i="6"/>
  <c r="D11" i="6"/>
  <c r="G21" i="1" l="1"/>
  <c r="B3" i="8" s="1"/>
  <c r="D3" i="8" l="1"/>
  <c r="J3" i="8"/>
  <c r="L3" i="8" s="1"/>
  <c r="M3" i="8" s="1"/>
</calcChain>
</file>

<file path=xl/sharedStrings.xml><?xml version="1.0" encoding="utf-8"?>
<sst xmlns="http://schemas.openxmlformats.org/spreadsheetml/2006/main" count="311" uniqueCount="227">
  <si>
    <t>Receipts</t>
  </si>
  <si>
    <t>Precept</t>
  </si>
  <si>
    <t>Precept Support Grant</t>
  </si>
  <si>
    <t>Interest Received</t>
  </si>
  <si>
    <t>Allotment Rent</t>
  </si>
  <si>
    <t>Grants Received</t>
  </si>
  <si>
    <t>Neighbourhood Plan</t>
  </si>
  <si>
    <t>Payments</t>
  </si>
  <si>
    <t>Subs and charges</t>
  </si>
  <si>
    <t>Printing</t>
  </si>
  <si>
    <t>Training and Conference Fees</t>
  </si>
  <si>
    <t>Councillor's expenses</t>
  </si>
  <si>
    <t>Insurance</t>
  </si>
  <si>
    <t>Bank Charges</t>
  </si>
  <si>
    <t>Professional Fees</t>
  </si>
  <si>
    <t>Audit Fees</t>
  </si>
  <si>
    <t>Election Fees</t>
  </si>
  <si>
    <t>Website</t>
  </si>
  <si>
    <t>VH</t>
  </si>
  <si>
    <t>PF</t>
  </si>
  <si>
    <t>Contingency</t>
  </si>
  <si>
    <t>Total</t>
  </si>
  <si>
    <t>Misc Income *</t>
  </si>
  <si>
    <t xml:space="preserve">Stationery, Postage </t>
  </si>
  <si>
    <t>Misc exp *</t>
  </si>
  <si>
    <t>MS Office</t>
  </si>
  <si>
    <t>Charity Grant Payments</t>
  </si>
  <si>
    <t>CIL</t>
  </si>
  <si>
    <t>CLERK Office &amp; Travel Allowance</t>
  </si>
  <si>
    <t>INCREASE BASED ON 4.8% NATIONAL LIVING INCREASE AS PER 2018 AUTUMN BUDGET ANNOUNCEMENT</t>
  </si>
  <si>
    <t>GROSS SALARY</t>
  </si>
  <si>
    <t>INCOME TAX</t>
  </si>
  <si>
    <t>EE'S NIC</t>
  </si>
  <si>
    <t>ER'S NIC</t>
  </si>
  <si>
    <t>CLERK PENSION CONTRIBUTION</t>
  </si>
  <si>
    <t>ER'S PENSION CONTRIBUTION</t>
  </si>
  <si>
    <t>CLERK PER ANNUM</t>
  </si>
  <si>
    <t xml:space="preserve">(£12.20 PH) SALARY INCREASE BASED ON 4.8% </t>
  </si>
  <si>
    <t>VH MANAGER PER ANNUM</t>
  </si>
  <si>
    <t>ER'S = EMPLOYERS</t>
  </si>
  <si>
    <t>(£11.93 PH) SALARY INCREASE BASED ON 4.8%</t>
  </si>
  <si>
    <t>VH MGR PENSION CONTRIBUTION</t>
  </si>
  <si>
    <t>PENSION INCREASE BY 0.5% AS PER LAST YEARS RISE (WONT KNOW UNTIL FEB '19)</t>
  </si>
  <si>
    <t>Finger posts (next refurb due 2023)</t>
  </si>
  <si>
    <t>Allotment hedges per annum</t>
  </si>
  <si>
    <t>IT</t>
  </si>
  <si>
    <t>Grass Cutting</t>
  </si>
  <si>
    <t>Transfer from General Reserves</t>
  </si>
  <si>
    <t>Fixed Asset Maintenance</t>
  </si>
  <si>
    <t>Bus Shelter</t>
  </si>
  <si>
    <t>£</t>
  </si>
  <si>
    <t>Village Sign</t>
  </si>
  <si>
    <t>Benches</t>
  </si>
  <si>
    <t>(Lentridge, Wells Close, 2 x playing field, East Views Field)</t>
  </si>
  <si>
    <t>Allotments</t>
  </si>
  <si>
    <t>(under hedges)</t>
  </si>
  <si>
    <t>Defib Maintenance</t>
  </si>
  <si>
    <t>Salaries</t>
  </si>
  <si>
    <t>Pension</t>
  </si>
  <si>
    <t>General Maintenance</t>
  </si>
  <si>
    <t>earmark each year</t>
  </si>
  <si>
    <t>Hedges/Trees</t>
  </si>
  <si>
    <t xml:space="preserve">General Maintenance </t>
  </si>
  <si>
    <t>Bins</t>
  </si>
  <si>
    <t>Litter Bins</t>
  </si>
  <si>
    <t>Dog Bins</t>
  </si>
  <si>
    <t>Anti-Virus</t>
  </si>
  <si>
    <t>New Laptop</t>
  </si>
  <si>
    <t>earmark</t>
  </si>
  <si>
    <t>2 x defib training</t>
  </si>
  <si>
    <t>General Clerk training during year</t>
  </si>
  <si>
    <t>Councillor Training</t>
  </si>
  <si>
    <t>Subs and Charges</t>
  </si>
  <si>
    <t>ESALC/NALC</t>
  </si>
  <si>
    <t>Parish Mag</t>
  </si>
  <si>
    <t>Data Protection</t>
  </si>
  <si>
    <t>OART</t>
  </si>
  <si>
    <t>RBS License</t>
  </si>
  <si>
    <t>LDALC</t>
  </si>
  <si>
    <t>Fields in Trust</t>
  </si>
  <si>
    <t>Noticeboards</t>
  </si>
  <si>
    <t>at 30.9.19</t>
  </si>
  <si>
    <t>£ spend</t>
  </si>
  <si>
    <t>£ 20/21</t>
  </si>
  <si>
    <t>Budget Proposal</t>
  </si>
  <si>
    <t>unspent</t>
  </si>
  <si>
    <t>YES</t>
  </si>
  <si>
    <t>£19/20 BUDGET</t>
  </si>
  <si>
    <t>VH Mgr Pension ( er's)</t>
  </si>
  <si>
    <t>Pav Cleaner PAYE &amp; NIC ( er's)</t>
  </si>
  <si>
    <t>VH  MANAGER SALARY</t>
  </si>
  <si>
    <t>PAV CLEANER SALARY</t>
  </si>
  <si>
    <t>Clerks Pension ( er's) (LAST YR FIG INC EE'S FIGURE)</t>
  </si>
  <si>
    <t>Clerks Salary</t>
  </si>
  <si>
    <t>MADE ALLOWANCES FOR BONUS</t>
  </si>
  <si>
    <t>MADE ALLOWANCES FOR O/T</t>
  </si>
  <si>
    <t>GROSS</t>
  </si>
  <si>
    <t>BASED ON 23.6%</t>
  </si>
  <si>
    <t>2019/20 Budget</t>
  </si>
  <si>
    <t>Office Allowance</t>
  </si>
  <si>
    <t>Speed Watch</t>
  </si>
  <si>
    <t>Salaries (Gross)</t>
  </si>
  <si>
    <t>to EMR £1k over nxt 4 years</t>
  </si>
  <si>
    <t>19/20 budget £4k went to EMR</t>
  </si>
  <si>
    <t>NIC (employers)</t>
  </si>
  <si>
    <t>TRANS TO EMR if</t>
  </si>
  <si>
    <t>£500 TO COVER O/T PLUS RATE INCREASE £12.01 (3% COST OF LIVING)</t>
  </si>
  <si>
    <t>£500 TO COVER BONUS PLUS RATE INCREASE £13PH ONCE CILCA QUAL</t>
  </si>
  <si>
    <t>(NET)</t>
  </si>
  <si>
    <t>PO Box</t>
  </si>
  <si>
    <t>-</t>
  </si>
  <si>
    <t>Yes</t>
  </si>
  <si>
    <t>£ 21/22</t>
  </si>
  <si>
    <t>Gross</t>
  </si>
  <si>
    <t>Clerks  NIC (er's nic)</t>
  </si>
  <si>
    <t>VH Mgr  NIC ( er's nic)</t>
  </si>
  <si>
    <t>£12.22ph. based on 3% cost of living - no o/t included</t>
  </si>
  <si>
    <t>General Stationery</t>
  </si>
  <si>
    <t>Zoom</t>
  </si>
  <si>
    <t>Showing last 2 years</t>
  </si>
  <si>
    <t>Inc 3% raise to £14.45p/h once CILCA qual. Subject to NJC payscales</t>
  </si>
  <si>
    <t>Stationery/Postage</t>
  </si>
  <si>
    <t>YTD</t>
  </si>
  <si>
    <t>Predicted</t>
  </si>
  <si>
    <t>Budget</t>
  </si>
  <si>
    <t>EMR @ YR End</t>
  </si>
  <si>
    <t>UKPN Legal fees reimbursement</t>
  </si>
  <si>
    <t>Annual Insurance reimbursement</t>
  </si>
  <si>
    <t>Move to/(frm)</t>
  </si>
  <si>
    <t>EMR £1000</t>
  </si>
  <si>
    <t>Legal Fees</t>
  </si>
  <si>
    <t>Telephone</t>
  </si>
  <si>
    <t>VAT Refunds</t>
  </si>
  <si>
    <t>Predictive General Reserves v Earmarked Reserves at 31.3.2021</t>
  </si>
  <si>
    <t>Bank Balance at 14.10.2020</t>
  </si>
  <si>
    <t>General Reserves</t>
  </si>
  <si>
    <t>EMR</t>
  </si>
  <si>
    <t>Discretionary spending</t>
  </si>
  <si>
    <t>EMR Movements</t>
  </si>
  <si>
    <t>Band Stand Fund</t>
  </si>
  <si>
    <t>CIL 18/19</t>
  </si>
  <si>
    <t xml:space="preserve">VAP Money </t>
  </si>
  <si>
    <t>Applepress/defib/noticeboard maintenance)</t>
  </si>
  <si>
    <t>CV-19?</t>
  </si>
  <si>
    <t>Community Speed Watch</t>
  </si>
  <si>
    <t>Elections</t>
  </si>
  <si>
    <t>(Average contested election = £4k next elections 2022)</t>
  </si>
  <si>
    <t>CIL 19/20</t>
  </si>
  <si>
    <t>To cover new laptop</t>
  </si>
  <si>
    <t>CIL 20/21</t>
  </si>
  <si>
    <t>S137 2020/21</t>
  </si>
  <si>
    <t>Total EMR @ 31.3.2021</t>
  </si>
  <si>
    <t>Finger posts estimated repair 5 yrs/benches)</t>
  </si>
  <si>
    <t>Unspent distribution of grants 2020/2021</t>
  </si>
  <si>
    <t>Less Predictive expenditure to 31.3.2021</t>
  </si>
  <si>
    <t>Predictive Bank Balance at 31.3.2021</t>
  </si>
  <si>
    <t>Predictive General Reserves @ 31.3.2021</t>
  </si>
  <si>
    <t>Predictive Earmarked Reserves @ 31.3.2021</t>
  </si>
  <si>
    <t>Predictive EMR Breakdown @ 31.3.2021</t>
  </si>
  <si>
    <t>PPC</t>
  </si>
  <si>
    <t>Income</t>
  </si>
  <si>
    <t>Expenditure</t>
  </si>
  <si>
    <t xml:space="preserve">Income </t>
  </si>
  <si>
    <t>Movement to/from Reserves</t>
  </si>
  <si>
    <t>20-21 BUDGET</t>
  </si>
  <si>
    <t>20-21 PREDICTED</t>
  </si>
  <si>
    <t>PREDICTED DIFFERENCE</t>
  </si>
  <si>
    <t>RESERVES SPLIT</t>
  </si>
  <si>
    <t>GR</t>
  </si>
  <si>
    <t>GR AS % of 21-22 BUDGET</t>
  </si>
  <si>
    <t>20-21 YTD (inc VAT)</t>
  </si>
  <si>
    <t>NETT DIFFERENCE</t>
  </si>
  <si>
    <t>Apple Press</t>
  </si>
  <si>
    <t>Walk Books donations</t>
  </si>
  <si>
    <t>Lych gate</t>
  </si>
  <si>
    <t>VAT Payment on spend</t>
  </si>
  <si>
    <t>VAT due to PF &amp; VH</t>
  </si>
  <si>
    <t>Net Receipts over payments</t>
  </si>
  <si>
    <t xml:space="preserve">Transferred (from)/to gen reserve to balance </t>
  </si>
  <si>
    <t>inc £500 OT</t>
  </si>
  <si>
    <t>£22/23</t>
  </si>
  <si>
    <t>SLCC</t>
  </si>
  <si>
    <t>PPC Events Committee</t>
  </si>
  <si>
    <t>Predictive General Reserves v Earmarked Reserves at 31.3.2022</t>
  </si>
  <si>
    <t>ACTUAL FIGURES ARE 31.3.2021</t>
  </si>
  <si>
    <t>ACTUAL</t>
  </si>
  <si>
    <t>(Average contested election = £4k next elections 2023)</t>
  </si>
  <si>
    <t>Bank Balance at 14.9.2021</t>
  </si>
  <si>
    <t>Current Year Fund</t>
  </si>
  <si>
    <t>Less Predictive expenditure to 31.3.2022</t>
  </si>
  <si>
    <t>Predictive Bank Balance at 31.3.2022</t>
  </si>
  <si>
    <t>Predictive General Reserves @ 31.3.2022</t>
  </si>
  <si>
    <t>Predictive Earmarked Reserves @ 31.3.2022</t>
  </si>
  <si>
    <t>Budget spending</t>
  </si>
  <si>
    <t>PVS Jubilee Funds</t>
  </si>
  <si>
    <t>Apple press deposit returns</t>
  </si>
  <si>
    <t>Transfer from EMR</t>
  </si>
  <si>
    <t>£23/24</t>
  </si>
  <si>
    <t>£13.50p/h</t>
  </si>
  <si>
    <t>£17.88p/h</t>
  </si>
  <si>
    <t>based on prposed rise of 1.25% to 15.05%</t>
  </si>
  <si>
    <t>Christmas Tree</t>
  </si>
  <si>
    <t>5% increase £14.17</t>
  </si>
  <si>
    <t>based on current 4% proposed NALC raised. £18.60</t>
  </si>
  <si>
    <t>2022-2023 Actual</t>
  </si>
  <si>
    <t>2023/24 Budget</t>
  </si>
  <si>
    <t>2023/2024 Actual YTD @ 5.10.2023</t>
  </si>
  <si>
    <t>2023/2024 Predicted</t>
  </si>
  <si>
    <t>2024/2025</t>
  </si>
  <si>
    <t>at 05.10.2022</t>
  </si>
  <si>
    <t>Gen Reserves at 05.10.2022</t>
  </si>
  <si>
    <t>CIL Transfer to EMR (-)</t>
  </si>
  <si>
    <t>Cash at bank at 05.10.2023</t>
  </si>
  <si>
    <t>(Glebe)</t>
  </si>
  <si>
    <t>S137 Grants - Now Community Grants</t>
  </si>
  <si>
    <t>at 31.3.2024</t>
  </si>
  <si>
    <t>predicted cash at bank 31.3.2024</t>
  </si>
  <si>
    <t>EMR £300 (laptop)</t>
  </si>
  <si>
    <t>EMR £600 finger posts</t>
  </si>
  <si>
    <t>Of which is Gen Res</t>
  </si>
  <si>
    <t>Budget 2024-2025</t>
  </si>
  <si>
    <t>EMR £350</t>
  </si>
  <si>
    <t>(Glebe May &amp; Nov 2024)</t>
  </si>
  <si>
    <t>(79785 + 2250)</t>
  </si>
  <si>
    <t>D-Day</t>
  </si>
  <si>
    <t>Parish Council Budget 2024/25 |Proposed Nov 2023 - amended 5.12.2023</t>
  </si>
  <si>
    <t>Use £6500 CIL to cover maintenance and repairs)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</si>
</sst>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auto="1"/>
      </top>
      <bottom style="double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1" xfId="0" applyFill="1" applyBorder="1" applyAlignment="1">
      <alignment wrapText="1"/>
    </xf>
    <xf numFmtId="0" fontId="3" fillId="0" borderId="2" xfId="0" applyFont="1" applyBorder="1"/>
    <xf numFmtId="0" fontId="0" fillId="0" borderId="2" xfId="0" applyBorder="1"/>
    <xf numFmtId="0" fontId="0" fillId="2" borderId="2" xfId="0" applyFill="1" applyBorder="1"/>
    <xf numFmtId="0" fontId="2" fillId="0" borderId="2" xfId="0" applyFont="1" applyBorder="1"/>
    <xf numFmtId="44" fontId="4" fillId="0" borderId="2" xfId="1" applyNumberFormat="1" applyFont="1" applyFill="1" applyBorder="1"/>
    <xf numFmtId="44" fontId="3" fillId="2" borderId="2" xfId="1" applyNumberFormat="1" applyFont="1" applyFill="1" applyBorder="1"/>
    <xf numFmtId="0" fontId="0" fillId="2" borderId="3" xfId="0" applyFill="1" applyBorder="1"/>
    <xf numFmtId="0" fontId="3" fillId="0" borderId="4" xfId="0" applyFont="1" applyBorder="1"/>
    <xf numFmtId="44" fontId="3" fillId="0" borderId="5" xfId="1" applyNumberFormat="1" applyFont="1" applyFill="1" applyBorder="1"/>
    <xf numFmtId="0" fontId="0" fillId="0" borderId="7" xfId="0" applyBorder="1"/>
    <xf numFmtId="44" fontId="3" fillId="0" borderId="0" xfId="1" applyNumberFormat="1" applyFont="1" applyFill="1" applyBorder="1"/>
    <xf numFmtId="0" fontId="0" fillId="0" borderId="9" xfId="0" applyBorder="1"/>
    <xf numFmtId="44" fontId="3" fillId="0" borderId="10" xfId="1" applyNumberFormat="1" applyFont="1" applyFill="1" applyBorder="1"/>
    <xf numFmtId="44" fontId="0" fillId="0" borderId="2" xfId="1" applyNumberFormat="1" applyFont="1" applyFill="1" applyBorder="1"/>
    <xf numFmtId="0" fontId="6" fillId="0" borderId="0" xfId="0" applyFont="1"/>
    <xf numFmtId="44" fontId="7" fillId="2" borderId="3" xfId="1" applyNumberFormat="1" applyFont="1" applyFill="1" applyBorder="1"/>
    <xf numFmtId="0" fontId="0" fillId="0" borderId="3" xfId="0" applyBorder="1"/>
    <xf numFmtId="44" fontId="0" fillId="0" borderId="2" xfId="0" applyNumberFormat="1" applyBorder="1"/>
    <xf numFmtId="44" fontId="4" fillId="0" borderId="3" xfId="1" applyNumberFormat="1" applyFont="1" applyFill="1" applyBorder="1"/>
    <xf numFmtId="44" fontId="0" fillId="0" borderId="4" xfId="1" applyNumberFormat="1" applyFont="1" applyFill="1" applyBorder="1"/>
    <xf numFmtId="44" fontId="0" fillId="0" borderId="2" xfId="1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44" fontId="4" fillId="3" borderId="2" xfId="1" applyNumberFormat="1" applyFont="1" applyFill="1" applyBorder="1"/>
    <xf numFmtId="10" fontId="4" fillId="0" borderId="2" xfId="1" applyNumberFormat="1" applyFont="1" applyFill="1" applyBorder="1"/>
    <xf numFmtId="10" fontId="4" fillId="0" borderId="3" xfId="1" applyNumberFormat="1" applyFont="1" applyFill="1" applyBorder="1"/>
    <xf numFmtId="10" fontId="0" fillId="0" borderId="2" xfId="1" applyNumberFormat="1" applyFont="1" applyFill="1" applyBorder="1"/>
    <xf numFmtId="9" fontId="0" fillId="0" borderId="2" xfId="1" applyNumberFormat="1" applyFont="1" applyFill="1" applyBorder="1"/>
    <xf numFmtId="10" fontId="0" fillId="0" borderId="2" xfId="1" applyNumberFormat="1" applyFont="1" applyFill="1" applyBorder="1" applyAlignment="1">
      <alignment horizontal="right"/>
    </xf>
    <xf numFmtId="44" fontId="0" fillId="3" borderId="2" xfId="1" applyNumberFormat="1" applyFont="1" applyFill="1" applyBorder="1"/>
    <xf numFmtId="10" fontId="0" fillId="3" borderId="2" xfId="1" applyNumberFormat="1" applyFont="1" applyFill="1" applyBorder="1"/>
    <xf numFmtId="0" fontId="5" fillId="4" borderId="6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44" fontId="0" fillId="4" borderId="13" xfId="0" applyNumberFormat="1" applyFill="1" applyBorder="1"/>
    <xf numFmtId="0" fontId="0" fillId="4" borderId="2" xfId="0" applyFill="1" applyBorder="1" applyAlignment="1">
      <alignment horizontal="center"/>
    </xf>
    <xf numFmtId="44" fontId="4" fillId="4" borderId="13" xfId="1" applyNumberFormat="1" applyFont="1" applyFill="1" applyBorder="1"/>
    <xf numFmtId="44" fontId="4" fillId="4" borderId="2" xfId="1" applyNumberFormat="1" applyFont="1" applyFill="1" applyBorder="1"/>
    <xf numFmtId="44" fontId="4" fillId="4" borderId="6" xfId="1" applyNumberFormat="1" applyFont="1" applyFill="1" applyBorder="1"/>
    <xf numFmtId="44" fontId="4" fillId="4" borderId="3" xfId="1" applyNumberFormat="1" applyFont="1" applyFill="1" applyBorder="1"/>
    <xf numFmtId="44" fontId="7" fillId="4" borderId="6" xfId="1" applyNumberFormat="1" applyFont="1" applyFill="1" applyBorder="1"/>
    <xf numFmtId="44" fontId="7" fillId="4" borderId="3" xfId="1" applyNumberFormat="1" applyFont="1" applyFill="1" applyBorder="1"/>
    <xf numFmtId="44" fontId="3" fillId="4" borderId="5" xfId="1" applyNumberFormat="1" applyFont="1" applyFill="1" applyBorder="1"/>
    <xf numFmtId="44" fontId="3" fillId="4" borderId="0" xfId="1" applyNumberFormat="1" applyFont="1" applyFill="1" applyBorder="1"/>
    <xf numFmtId="44" fontId="3" fillId="4" borderId="10" xfId="1" applyNumberFormat="1" applyFont="1" applyFill="1" applyBorder="1"/>
    <xf numFmtId="44" fontId="0" fillId="4" borderId="4" xfId="1" applyNumberFormat="1" applyFont="1" applyFill="1" applyBorder="1"/>
    <xf numFmtId="44" fontId="0" fillId="4" borderId="13" xfId="1" applyNumberFormat="1" applyFont="1" applyFill="1" applyBorder="1"/>
    <xf numFmtId="44" fontId="0" fillId="4" borderId="2" xfId="1" applyNumberFormat="1" applyFont="1" applyFill="1" applyBorder="1"/>
    <xf numFmtId="44" fontId="0" fillId="4" borderId="13" xfId="1" applyNumberFormat="1" applyFont="1" applyFill="1" applyBorder="1" applyAlignment="1">
      <alignment horizontal="right"/>
    </xf>
    <xf numFmtId="44" fontId="0" fillId="4" borderId="2" xfId="1" applyNumberFormat="1" applyFont="1" applyFill="1" applyBorder="1" applyAlignment="1">
      <alignment horizontal="right"/>
    </xf>
    <xf numFmtId="44" fontId="3" fillId="4" borderId="13" xfId="1" applyNumberFormat="1" applyFont="1" applyFill="1" applyBorder="1"/>
    <xf numFmtId="44" fontId="3" fillId="4" borderId="2" xfId="1" applyNumberFormat="1" applyFont="1" applyFill="1" applyBorder="1"/>
    <xf numFmtId="0" fontId="5" fillId="5" borderId="3" xfId="0" applyFont="1" applyFill="1" applyBorder="1" applyAlignment="1">
      <alignment horizontal="center" wrapText="1"/>
    </xf>
    <xf numFmtId="44" fontId="0" fillId="5" borderId="2" xfId="0" applyNumberFormat="1" applyFill="1" applyBorder="1"/>
    <xf numFmtId="44" fontId="4" fillId="5" borderId="2" xfId="1" applyNumberFormat="1" applyFont="1" applyFill="1" applyBorder="1"/>
    <xf numFmtId="44" fontId="4" fillId="5" borderId="3" xfId="1" applyNumberFormat="1" applyFont="1" applyFill="1" applyBorder="1"/>
    <xf numFmtId="44" fontId="7" fillId="5" borderId="3" xfId="1" applyNumberFormat="1" applyFont="1" applyFill="1" applyBorder="1"/>
    <xf numFmtId="44" fontId="3" fillId="5" borderId="5" xfId="1" applyNumberFormat="1" applyFont="1" applyFill="1" applyBorder="1"/>
    <xf numFmtId="44" fontId="3" fillId="5" borderId="0" xfId="1" applyNumberFormat="1" applyFont="1" applyFill="1" applyBorder="1"/>
    <xf numFmtId="44" fontId="3" fillId="5" borderId="10" xfId="1" applyNumberFormat="1" applyFont="1" applyFill="1" applyBorder="1"/>
    <xf numFmtId="44" fontId="0" fillId="5" borderId="4" xfId="1" applyNumberFormat="1" applyFont="1" applyFill="1" applyBorder="1"/>
    <xf numFmtId="44" fontId="0" fillId="5" borderId="2" xfId="1" applyNumberFormat="1" applyFont="1" applyFill="1" applyBorder="1"/>
    <xf numFmtId="44" fontId="0" fillId="5" borderId="2" xfId="1" applyNumberFormat="1" applyFont="1" applyFill="1" applyBorder="1" applyAlignment="1">
      <alignment horizontal="right"/>
    </xf>
    <xf numFmtId="44" fontId="3" fillId="5" borderId="2" xfId="1" applyNumberFormat="1" applyFont="1" applyFill="1" applyBorder="1"/>
    <xf numFmtId="0" fontId="3" fillId="0" borderId="0" xfId="0" applyFont="1"/>
    <xf numFmtId="0" fontId="3" fillId="0" borderId="15" xfId="0" applyFont="1" applyBorder="1"/>
    <xf numFmtId="44" fontId="0" fillId="0" borderId="0" xfId="1" applyNumberFormat="1" applyFont="1" applyFill="1" applyBorder="1"/>
    <xf numFmtId="43" fontId="0" fillId="0" borderId="0" xfId="1" applyFont="1" applyFill="1" applyBorder="1"/>
    <xf numFmtId="43" fontId="3" fillId="0" borderId="15" xfId="0" applyNumberFormat="1" applyFont="1" applyBorder="1"/>
    <xf numFmtId="0" fontId="3" fillId="0" borderId="16" xfId="0" applyFont="1" applyBorder="1"/>
    <xf numFmtId="44" fontId="7" fillId="4" borderId="5" xfId="1" applyNumberFormat="1" applyFont="1" applyFill="1" applyBorder="1"/>
    <xf numFmtId="44" fontId="7" fillId="2" borderId="5" xfId="1" applyNumberFormat="1" applyFont="1" applyFill="1" applyBorder="1"/>
    <xf numFmtId="44" fontId="7" fillId="5" borderId="5" xfId="1" applyNumberFormat="1" applyFont="1" applyFill="1" applyBorder="1"/>
    <xf numFmtId="164" fontId="0" fillId="0" borderId="0" xfId="0" applyNumberFormat="1"/>
    <xf numFmtId="0" fontId="3" fillId="0" borderId="18" xfId="0" applyFont="1" applyBorder="1"/>
    <xf numFmtId="0" fontId="0" fillId="0" borderId="18" xfId="0" applyBorder="1"/>
    <xf numFmtId="0" fontId="0" fillId="0" borderId="0" xfId="0" applyAlignment="1">
      <alignment wrapText="1"/>
    </xf>
    <xf numFmtId="0" fontId="5" fillId="3" borderId="6" xfId="0" applyFont="1" applyFill="1" applyBorder="1" applyAlignment="1">
      <alignment horizontal="center" wrapText="1"/>
    </xf>
    <xf numFmtId="44" fontId="0" fillId="3" borderId="13" xfId="0" applyNumberFormat="1" applyFill="1" applyBorder="1"/>
    <xf numFmtId="44" fontId="4" fillId="3" borderId="13" xfId="1" applyNumberFormat="1" applyFont="1" applyFill="1" applyBorder="1"/>
    <xf numFmtId="44" fontId="4" fillId="3" borderId="6" xfId="1" applyNumberFormat="1" applyFont="1" applyFill="1" applyBorder="1"/>
    <xf numFmtId="44" fontId="7" fillId="3" borderId="6" xfId="1" applyNumberFormat="1" applyFont="1" applyFill="1" applyBorder="1"/>
    <xf numFmtId="44" fontId="7" fillId="3" borderId="5" xfId="1" applyNumberFormat="1" applyFont="1" applyFill="1" applyBorder="1"/>
    <xf numFmtId="44" fontId="3" fillId="3" borderId="5" xfId="1" applyNumberFormat="1" applyFont="1" applyFill="1" applyBorder="1"/>
    <xf numFmtId="44" fontId="3" fillId="3" borderId="0" xfId="1" applyNumberFormat="1" applyFont="1" applyFill="1" applyBorder="1"/>
    <xf numFmtId="44" fontId="3" fillId="3" borderId="10" xfId="1" applyNumberFormat="1" applyFont="1" applyFill="1" applyBorder="1"/>
    <xf numFmtId="44" fontId="0" fillId="3" borderId="11" xfId="1" applyNumberFormat="1" applyFont="1" applyFill="1" applyBorder="1"/>
    <xf numFmtId="44" fontId="0" fillId="3" borderId="13" xfId="1" applyNumberFormat="1" applyFont="1" applyFill="1" applyBorder="1"/>
    <xf numFmtId="44" fontId="0" fillId="3" borderId="13" xfId="1" applyNumberFormat="1" applyFont="1" applyFill="1" applyBorder="1" applyAlignment="1">
      <alignment horizontal="right"/>
    </xf>
    <xf numFmtId="44" fontId="3" fillId="3" borderId="13" xfId="1" applyNumberFormat="1" applyFont="1" applyFill="1" applyBorder="1"/>
    <xf numFmtId="0" fontId="5" fillId="3" borderId="14" xfId="0" applyFont="1" applyFill="1" applyBorder="1" applyAlignment="1">
      <alignment horizontal="center" wrapText="1"/>
    </xf>
    <xf numFmtId="0" fontId="3" fillId="3" borderId="12" xfId="0" applyFont="1" applyFill="1" applyBorder="1"/>
    <xf numFmtId="0" fontId="0" fillId="3" borderId="12" xfId="0" applyFill="1" applyBorder="1"/>
    <xf numFmtId="0" fontId="0" fillId="3" borderId="14" xfId="0" applyFill="1" applyBorder="1"/>
    <xf numFmtId="4" fontId="3" fillId="3" borderId="12" xfId="0" applyNumberFormat="1" applyFont="1" applyFill="1" applyBorder="1"/>
    <xf numFmtId="44" fontId="3" fillId="3" borderId="6" xfId="1" applyNumberFormat="1" applyFont="1" applyFill="1" applyBorder="1"/>
    <xf numFmtId="44" fontId="3" fillId="3" borderId="8" xfId="1" applyNumberFormat="1" applyFont="1" applyFill="1" applyBorder="1"/>
    <xf numFmtId="0" fontId="3" fillId="3" borderId="17" xfId="0" applyFont="1" applyFill="1" applyBorder="1"/>
    <xf numFmtId="44" fontId="3" fillId="3" borderId="11" xfId="1" applyNumberFormat="1" applyFont="1" applyFill="1" applyBorder="1"/>
    <xf numFmtId="0" fontId="0" fillId="3" borderId="10" xfId="0" applyFill="1" applyBorder="1"/>
    <xf numFmtId="0" fontId="2" fillId="3" borderId="12" xfId="0" applyFont="1" applyFill="1" applyBorder="1"/>
    <xf numFmtId="0" fontId="2" fillId="3" borderId="12" xfId="0" applyFont="1" applyFill="1" applyBorder="1" applyAlignment="1">
      <alignment horizontal="right"/>
    </xf>
    <xf numFmtId="0" fontId="3" fillId="0" borderId="3" xfId="0" applyFont="1" applyBorder="1"/>
    <xf numFmtId="13" fontId="3" fillId="4" borderId="11" xfId="1" applyNumberFormat="1" applyFont="1" applyFill="1" applyBorder="1"/>
    <xf numFmtId="44" fontId="0" fillId="0" borderId="13" xfId="1" applyNumberFormat="1" applyFont="1" applyFill="1" applyBorder="1"/>
    <xf numFmtId="0" fontId="0" fillId="0" borderId="19" xfId="0" applyBorder="1"/>
    <xf numFmtId="44" fontId="1" fillId="3" borderId="13" xfId="1" applyNumberFormat="1" applyFont="1" applyFill="1" applyBorder="1"/>
    <xf numFmtId="4" fontId="0" fillId="0" borderId="0" xfId="0" applyNumberFormat="1"/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4" fontId="0" fillId="0" borderId="0" xfId="0" applyNumberFormat="1"/>
    <xf numFmtId="44" fontId="1" fillId="3" borderId="0" xfId="1" applyNumberFormat="1" applyFont="1" applyFill="1" applyBorder="1"/>
    <xf numFmtId="0" fontId="0" fillId="8" borderId="0" xfId="0" applyFill="1"/>
    <xf numFmtId="0" fontId="3" fillId="6" borderId="0" xfId="0" applyFont="1" applyFill="1"/>
    <xf numFmtId="0" fontId="3" fillId="5" borderId="0" xfId="0" applyFont="1" applyFill="1"/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  <xf numFmtId="9" fontId="0" fillId="0" borderId="0" xfId="0" applyNumberFormat="1"/>
    <xf numFmtId="0" fontId="0" fillId="3" borderId="25" xfId="0" applyFill="1" applyBorder="1"/>
    <xf numFmtId="4" fontId="0" fillId="3" borderId="12" xfId="0" applyNumberFormat="1" applyFill="1" applyBorder="1"/>
    <xf numFmtId="164" fontId="3" fillId="0" borderId="18" xfId="0" applyNumberFormat="1" applyFont="1" applyBorder="1"/>
    <xf numFmtId="164" fontId="0" fillId="0" borderId="18" xfId="0" applyNumberFormat="1" applyBorder="1"/>
    <xf numFmtId="44" fontId="0" fillId="0" borderId="18" xfId="0" applyNumberFormat="1" applyBorder="1"/>
    <xf numFmtId="0" fontId="0" fillId="0" borderId="26" xfId="0" applyBorder="1"/>
    <xf numFmtId="0" fontId="0" fillId="0" borderId="20" xfId="0" applyBorder="1"/>
    <xf numFmtId="0" fontId="0" fillId="0" borderId="27" xfId="0" applyBorder="1"/>
    <xf numFmtId="44" fontId="1" fillId="3" borderId="18" xfId="1" applyNumberFormat="1" applyFont="1" applyFill="1" applyBorder="1"/>
    <xf numFmtId="4" fontId="0" fillId="0" borderId="18" xfId="0" applyNumberFormat="1" applyBorder="1"/>
    <xf numFmtId="0" fontId="0" fillId="0" borderId="28" xfId="0" applyBorder="1"/>
    <xf numFmtId="10" fontId="0" fillId="0" borderId="0" xfId="0" applyNumberFormat="1"/>
    <xf numFmtId="0" fontId="4" fillId="5" borderId="2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3:Q77"/>
  <sheetViews>
    <sheetView tabSelected="1" topLeftCell="C1" zoomScaleNormal="100" workbookViewId="0">
      <selection activeCell="O49" sqref="O49"/>
    </sheetView>
  </sheetViews>
  <sheetFormatPr defaultRowHeight="14.5" x14ac:dyDescent="0.35"/>
  <cols>
    <col min="4" max="4" width="40.453125" customWidth="1"/>
    <col min="5" max="5" width="15.54296875" hidden="1" customWidth="1"/>
    <col min="6" max="6" width="15.54296875" customWidth="1"/>
    <col min="7" max="7" width="12" customWidth="1"/>
    <col min="8" max="9" width="13.453125" customWidth="1"/>
    <col min="10" max="10" width="14.453125" customWidth="1"/>
    <col min="11" max="11" width="12" customWidth="1"/>
    <col min="12" max="12" width="12.1796875" customWidth="1"/>
    <col min="13" max="13" width="11.54296875" hidden="1" customWidth="1"/>
    <col min="14" max="14" width="0.1796875" hidden="1" customWidth="1"/>
    <col min="15" max="16" width="12.453125" customWidth="1"/>
  </cols>
  <sheetData>
    <row r="3" spans="4:16" x14ac:dyDescent="0.35">
      <c r="D3" s="16" t="s">
        <v>225</v>
      </c>
      <c r="E3" s="16"/>
      <c r="F3" s="16"/>
    </row>
    <row r="4" spans="4:16" x14ac:dyDescent="0.35">
      <c r="D4" s="66" t="s">
        <v>119</v>
      </c>
    </row>
    <row r="5" spans="4:16" ht="22" x14ac:dyDescent="0.35">
      <c r="D5" s="1"/>
      <c r="E5" s="79" t="s">
        <v>98</v>
      </c>
      <c r="F5" s="92" t="s">
        <v>204</v>
      </c>
      <c r="G5" s="79" t="s">
        <v>205</v>
      </c>
      <c r="H5" s="79" t="s">
        <v>206</v>
      </c>
      <c r="I5" s="79" t="s">
        <v>207</v>
      </c>
      <c r="J5" s="79"/>
      <c r="K5" s="34" t="s">
        <v>208</v>
      </c>
      <c r="L5" s="35"/>
      <c r="M5" s="35"/>
      <c r="N5" s="23"/>
      <c r="O5" s="54"/>
      <c r="P5" s="23"/>
    </row>
    <row r="6" spans="4:16" x14ac:dyDescent="0.35">
      <c r="D6" s="2" t="s">
        <v>0</v>
      </c>
      <c r="E6" s="80"/>
      <c r="F6" s="93"/>
      <c r="G6" s="80"/>
      <c r="H6" s="80"/>
      <c r="I6" s="80"/>
      <c r="J6" s="80"/>
      <c r="K6" s="36"/>
      <c r="L6" s="37"/>
      <c r="M6" s="37"/>
      <c r="N6" s="25"/>
      <c r="O6" s="55"/>
      <c r="P6" s="19"/>
    </row>
    <row r="7" spans="4:16" x14ac:dyDescent="0.35">
      <c r="D7" s="3" t="s">
        <v>1</v>
      </c>
      <c r="E7" s="81">
        <v>56985</v>
      </c>
      <c r="F7" s="94">
        <v>63885</v>
      </c>
      <c r="G7" s="81">
        <v>73273</v>
      </c>
      <c r="H7" s="81">
        <v>73273</v>
      </c>
      <c r="I7" s="81">
        <v>73273</v>
      </c>
      <c r="J7" s="81"/>
      <c r="K7" s="38">
        <v>84319</v>
      </c>
      <c r="L7" s="39"/>
      <c r="M7" s="39"/>
      <c r="N7" s="26"/>
      <c r="O7" s="56"/>
      <c r="P7" s="19"/>
    </row>
    <row r="8" spans="4:16" x14ac:dyDescent="0.35">
      <c r="D8" s="3" t="s">
        <v>2</v>
      </c>
      <c r="E8" s="81">
        <v>545</v>
      </c>
      <c r="F8" s="94"/>
      <c r="G8" s="81" t="s">
        <v>110</v>
      </c>
      <c r="H8" s="81"/>
      <c r="I8" s="81"/>
      <c r="J8" s="81"/>
      <c r="K8" s="38"/>
      <c r="L8" s="39"/>
      <c r="M8" s="39"/>
      <c r="N8" s="6"/>
      <c r="O8" s="56"/>
      <c r="P8" s="26"/>
    </row>
    <row r="9" spans="4:16" x14ac:dyDescent="0.35">
      <c r="D9" s="3" t="s">
        <v>173</v>
      </c>
      <c r="E9" s="81">
        <v>0</v>
      </c>
      <c r="F9" s="94"/>
      <c r="G9" s="81">
        <v>0</v>
      </c>
      <c r="H9" s="81"/>
      <c r="I9" s="81"/>
      <c r="J9" s="81"/>
      <c r="K9" s="38"/>
      <c r="L9" s="39"/>
      <c r="M9" s="39"/>
      <c r="N9" s="6"/>
      <c r="O9" s="56"/>
      <c r="P9" s="26"/>
    </row>
    <row r="10" spans="4:16" x14ac:dyDescent="0.35">
      <c r="D10" s="3" t="s">
        <v>3</v>
      </c>
      <c r="E10" s="81">
        <v>170</v>
      </c>
      <c r="F10" s="94">
        <v>105</v>
      </c>
      <c r="G10" s="81">
        <v>50</v>
      </c>
      <c r="H10" s="81">
        <v>158</v>
      </c>
      <c r="I10" s="81">
        <v>225</v>
      </c>
      <c r="J10" s="81"/>
      <c r="K10" s="38">
        <v>100</v>
      </c>
      <c r="L10" s="39"/>
      <c r="M10" s="39"/>
      <c r="N10" s="27"/>
      <c r="O10" s="56"/>
      <c r="P10" s="6"/>
    </row>
    <row r="11" spans="4:16" x14ac:dyDescent="0.35">
      <c r="D11" s="3" t="s">
        <v>4</v>
      </c>
      <c r="E11" s="81">
        <v>210</v>
      </c>
      <c r="F11" s="94">
        <v>160</v>
      </c>
      <c r="G11" s="81">
        <v>230</v>
      </c>
      <c r="H11" s="81">
        <v>210</v>
      </c>
      <c r="I11" s="81">
        <v>235</v>
      </c>
      <c r="J11" s="81"/>
      <c r="K11" s="38">
        <v>210</v>
      </c>
      <c r="L11" s="39"/>
      <c r="M11" s="39"/>
      <c r="N11" s="6"/>
      <c r="O11" s="56"/>
      <c r="P11" s="6"/>
    </row>
    <row r="12" spans="4:16" x14ac:dyDescent="0.35">
      <c r="D12" s="3" t="s">
        <v>22</v>
      </c>
      <c r="E12" s="81">
        <v>50</v>
      </c>
      <c r="F12" s="94"/>
      <c r="G12" s="81">
        <v>0</v>
      </c>
      <c r="H12" s="81">
        <v>55</v>
      </c>
      <c r="I12" s="81">
        <v>0</v>
      </c>
      <c r="J12" s="81"/>
      <c r="K12" s="38"/>
      <c r="L12" s="39"/>
      <c r="M12" s="39"/>
      <c r="N12" s="27"/>
      <c r="O12" s="56"/>
      <c r="P12" s="6"/>
    </row>
    <row r="13" spans="4:16" x14ac:dyDescent="0.35">
      <c r="D13" s="3" t="s">
        <v>5</v>
      </c>
      <c r="E13" s="81">
        <v>0</v>
      </c>
      <c r="F13" s="94"/>
      <c r="G13" s="81">
        <v>0</v>
      </c>
      <c r="H13" s="81"/>
      <c r="I13" s="81"/>
      <c r="J13" s="81"/>
      <c r="K13" s="38"/>
      <c r="L13" s="39"/>
      <c r="M13" s="39"/>
      <c r="N13" s="6"/>
      <c r="O13" s="56"/>
      <c r="P13" s="6"/>
    </row>
    <row r="14" spans="4:16" x14ac:dyDescent="0.35">
      <c r="D14" s="18" t="s">
        <v>27</v>
      </c>
      <c r="E14" s="82"/>
      <c r="F14" s="95">
        <v>53250</v>
      </c>
      <c r="G14" s="81">
        <v>0</v>
      </c>
      <c r="H14" s="81">
        <v>0</v>
      </c>
      <c r="I14" s="81">
        <v>11515</v>
      </c>
      <c r="J14" s="81" t="s">
        <v>213</v>
      </c>
      <c r="K14" s="39">
        <v>103638</v>
      </c>
      <c r="L14" s="38" t="s">
        <v>222</v>
      </c>
      <c r="M14" s="39"/>
      <c r="N14" s="6"/>
      <c r="O14" s="56"/>
      <c r="P14" s="6">
        <v>103637.81</v>
      </c>
    </row>
    <row r="15" spans="4:16" x14ac:dyDescent="0.35">
      <c r="D15" s="18" t="s">
        <v>172</v>
      </c>
      <c r="E15" s="82"/>
      <c r="F15" s="95">
        <v>325</v>
      </c>
      <c r="G15" s="82">
        <v>180</v>
      </c>
      <c r="H15" s="82">
        <v>125</v>
      </c>
      <c r="I15" s="82">
        <v>150</v>
      </c>
      <c r="J15" s="82"/>
      <c r="K15" s="40"/>
      <c r="L15" s="41"/>
      <c r="M15" s="41"/>
      <c r="N15" s="20"/>
      <c r="O15" s="136"/>
      <c r="P15" s="20"/>
    </row>
    <row r="16" spans="4:16" x14ac:dyDescent="0.35">
      <c r="D16" s="18" t="s">
        <v>194</v>
      </c>
      <c r="E16" s="82"/>
      <c r="F16" s="95">
        <v>210</v>
      </c>
      <c r="G16" s="82"/>
      <c r="H16" s="82">
        <v>53</v>
      </c>
      <c r="I16" s="82">
        <v>0</v>
      </c>
      <c r="J16" s="82"/>
      <c r="K16" s="40"/>
      <c r="L16" s="41"/>
      <c r="M16" s="41"/>
      <c r="N16" s="20"/>
      <c r="O16" s="57"/>
      <c r="P16" s="20"/>
    </row>
    <row r="17" spans="4:16" x14ac:dyDescent="0.35">
      <c r="D17" s="18" t="s">
        <v>126</v>
      </c>
      <c r="E17" s="82"/>
      <c r="F17" s="95"/>
      <c r="G17" s="82"/>
      <c r="H17" s="82" t="s">
        <v>110</v>
      </c>
      <c r="I17" s="82">
        <v>0</v>
      </c>
      <c r="J17" s="82"/>
      <c r="K17" s="40"/>
      <c r="L17" s="41"/>
      <c r="M17" s="41"/>
      <c r="N17" s="20"/>
      <c r="O17" s="57"/>
      <c r="P17" s="20"/>
    </row>
    <row r="18" spans="4:16" x14ac:dyDescent="0.35">
      <c r="D18" s="18" t="s">
        <v>127</v>
      </c>
      <c r="E18" s="82"/>
      <c r="F18" s="95">
        <v>2766</v>
      </c>
      <c r="G18" s="82"/>
      <c r="H18" s="82">
        <v>3147</v>
      </c>
      <c r="I18" s="82">
        <v>3147</v>
      </c>
      <c r="J18" s="82"/>
      <c r="K18" s="40">
        <v>3440</v>
      </c>
      <c r="L18" s="41"/>
      <c r="M18" s="41"/>
      <c r="N18" s="20"/>
      <c r="O18" s="57"/>
      <c r="P18" s="20"/>
    </row>
    <row r="19" spans="4:16" x14ac:dyDescent="0.35">
      <c r="D19" s="104" t="s">
        <v>47</v>
      </c>
      <c r="E19" s="82">
        <v>9429</v>
      </c>
      <c r="F19" s="95"/>
      <c r="G19" s="82" t="s">
        <v>110</v>
      </c>
      <c r="H19" s="82">
        <v>0</v>
      </c>
      <c r="I19" s="82" t="s">
        <v>110</v>
      </c>
      <c r="J19" s="82"/>
      <c r="K19" s="40"/>
      <c r="L19" s="41"/>
      <c r="M19" s="41"/>
      <c r="N19" s="20"/>
      <c r="O19" s="57"/>
      <c r="P19" s="20"/>
    </row>
    <row r="20" spans="4:16" x14ac:dyDescent="0.35">
      <c r="D20" s="18"/>
      <c r="E20" s="82"/>
      <c r="F20" s="95"/>
      <c r="G20" s="82"/>
      <c r="H20" s="82"/>
      <c r="I20" s="82"/>
      <c r="J20" s="82"/>
      <c r="K20" s="40"/>
      <c r="L20" s="41"/>
      <c r="M20" s="41"/>
      <c r="N20" s="28"/>
      <c r="O20" s="57"/>
      <c r="P20" s="20"/>
    </row>
    <row r="21" spans="4:16" x14ac:dyDescent="0.35">
      <c r="D21" s="8" t="s">
        <v>21</v>
      </c>
      <c r="E21" s="83">
        <f>SUM(E7:E20)</f>
        <v>67389</v>
      </c>
      <c r="F21" s="96"/>
      <c r="G21" s="83">
        <f>SUM(G7:G20)</f>
        <v>73733</v>
      </c>
      <c r="H21" s="83">
        <f>SUM(H7:H20)</f>
        <v>77021</v>
      </c>
      <c r="I21" s="83">
        <f>SUM(I7:I20)</f>
        <v>88545</v>
      </c>
      <c r="J21" s="83" t="s">
        <v>110</v>
      </c>
      <c r="K21" s="42">
        <f>SUM(K7:K20)</f>
        <v>191707</v>
      </c>
      <c r="L21" s="43"/>
      <c r="M21" s="43"/>
      <c r="N21" s="17"/>
      <c r="O21" s="58"/>
      <c r="P21" s="20"/>
    </row>
    <row r="22" spans="4:16" x14ac:dyDescent="0.35">
      <c r="D22" s="8"/>
      <c r="E22" s="83"/>
      <c r="F22" s="96"/>
      <c r="G22" s="83"/>
      <c r="H22" s="84"/>
      <c r="I22" s="84"/>
      <c r="J22" s="84"/>
      <c r="K22" s="72"/>
      <c r="L22" s="72"/>
      <c r="M22" s="72"/>
      <c r="N22" s="73"/>
      <c r="O22" s="74"/>
      <c r="P22" s="20"/>
    </row>
    <row r="23" spans="4:16" x14ac:dyDescent="0.35">
      <c r="D23" s="3" t="s">
        <v>132</v>
      </c>
      <c r="E23" s="81">
        <v>0</v>
      </c>
      <c r="F23" s="94"/>
      <c r="G23" s="97"/>
      <c r="H23" s="85">
        <v>6158</v>
      </c>
      <c r="I23" s="85">
        <v>7200</v>
      </c>
      <c r="J23" s="85"/>
      <c r="K23" s="44"/>
      <c r="L23" s="44"/>
      <c r="M23" s="44"/>
      <c r="N23" s="10"/>
      <c r="O23" s="59"/>
      <c r="P23" s="17"/>
    </row>
    <row r="24" spans="4:16" x14ac:dyDescent="0.35">
      <c r="D24" s="3"/>
      <c r="E24" s="81">
        <v>0</v>
      </c>
      <c r="F24" s="94"/>
      <c r="G24" s="98"/>
      <c r="H24" s="86">
        <f>SUM(H21:H23)</f>
        <v>83179</v>
      </c>
      <c r="I24" s="86">
        <f>SUM(I21:I23)</f>
        <v>95745</v>
      </c>
      <c r="J24" s="86"/>
      <c r="K24" s="45"/>
      <c r="L24" s="45"/>
      <c r="M24" s="45"/>
      <c r="N24" s="12"/>
      <c r="O24" s="60"/>
    </row>
    <row r="25" spans="4:16" x14ac:dyDescent="0.35">
      <c r="D25" s="3"/>
      <c r="E25" s="81">
        <v>0</v>
      </c>
      <c r="F25" s="125"/>
      <c r="G25" s="98"/>
      <c r="H25" s="86"/>
      <c r="I25" s="86"/>
      <c r="J25" s="86"/>
      <c r="K25" s="45"/>
      <c r="L25" s="45"/>
      <c r="M25" s="45"/>
      <c r="N25" s="12"/>
      <c r="O25" s="60"/>
    </row>
    <row r="26" spans="4:16" x14ac:dyDescent="0.35">
      <c r="D26" s="18"/>
      <c r="E26" s="82"/>
      <c r="F26" s="95">
        <f>SUM(F7:F25)</f>
        <v>120701</v>
      </c>
      <c r="G26" s="98"/>
      <c r="H26" s="86"/>
      <c r="I26" s="86"/>
      <c r="J26" s="86"/>
      <c r="K26" s="45"/>
      <c r="L26" s="45"/>
      <c r="M26" s="45"/>
      <c r="N26" s="12"/>
      <c r="O26" s="60"/>
    </row>
    <row r="27" spans="4:16" ht="15" thickBot="1" x14ac:dyDescent="0.4">
      <c r="D27" s="11"/>
      <c r="E27" s="98"/>
      <c r="F27" s="99"/>
      <c r="G27" s="100"/>
      <c r="H27" s="87"/>
      <c r="I27" s="87"/>
      <c r="J27" s="87"/>
      <c r="K27" s="46"/>
      <c r="L27" s="46"/>
      <c r="M27" s="46"/>
      <c r="N27" s="14"/>
      <c r="O27" s="61"/>
    </row>
    <row r="28" spans="4:16" ht="15" thickTop="1" x14ac:dyDescent="0.35">
      <c r="D28" s="13"/>
      <c r="E28" s="100"/>
      <c r="F28" s="101"/>
      <c r="G28" s="100" t="s">
        <v>124</v>
      </c>
      <c r="H28" s="100" t="s">
        <v>122</v>
      </c>
      <c r="I28" s="100" t="s">
        <v>123</v>
      </c>
      <c r="J28" s="100" t="s">
        <v>128</v>
      </c>
      <c r="K28" s="105" t="s">
        <v>220</v>
      </c>
      <c r="L28" s="47"/>
      <c r="M28" s="47"/>
      <c r="N28" s="21"/>
      <c r="O28" s="62"/>
      <c r="P28" s="15"/>
    </row>
    <row r="29" spans="4:16" x14ac:dyDescent="0.35">
      <c r="D29" s="9" t="s">
        <v>7</v>
      </c>
      <c r="E29" s="88"/>
      <c r="F29" s="93"/>
      <c r="G29" s="89"/>
      <c r="H29" s="89"/>
      <c r="I29" s="89"/>
      <c r="J29" s="91" t="s">
        <v>125</v>
      </c>
      <c r="K29" s="48"/>
      <c r="L29" s="49"/>
      <c r="M29" s="49"/>
      <c r="N29" s="29"/>
      <c r="O29" s="63"/>
      <c r="P29" s="15"/>
    </row>
    <row r="30" spans="4:16" x14ac:dyDescent="0.35">
      <c r="D30" s="3" t="s">
        <v>101</v>
      </c>
      <c r="E30" s="89">
        <v>21575</v>
      </c>
      <c r="F30" s="94">
        <v>33897</v>
      </c>
      <c r="G30" s="48">
        <v>35318</v>
      </c>
      <c r="H30" s="89">
        <v>21173</v>
      </c>
      <c r="I30" s="89">
        <v>37384</v>
      </c>
      <c r="J30" s="89"/>
      <c r="K30" s="48">
        <v>43049</v>
      </c>
      <c r="L30" s="49"/>
      <c r="M30" s="49"/>
      <c r="N30" s="29"/>
      <c r="O30" s="63"/>
      <c r="P30" s="15"/>
    </row>
    <row r="31" spans="4:16" x14ac:dyDescent="0.35">
      <c r="D31" s="3" t="s">
        <v>104</v>
      </c>
      <c r="E31" s="89">
        <v>1332</v>
      </c>
      <c r="F31" s="94">
        <v>2129</v>
      </c>
      <c r="G31" s="48">
        <v>2175</v>
      </c>
      <c r="H31" s="89">
        <v>1332</v>
      </c>
      <c r="I31" s="89">
        <v>2293</v>
      </c>
      <c r="J31" s="89"/>
      <c r="K31" s="48">
        <v>2749</v>
      </c>
      <c r="L31" s="49"/>
      <c r="M31" s="49"/>
      <c r="N31" s="29"/>
      <c r="O31" s="63"/>
      <c r="P31" s="15"/>
    </row>
    <row r="32" spans="4:16" x14ac:dyDescent="0.35">
      <c r="D32" s="3" t="s">
        <v>58</v>
      </c>
      <c r="E32" s="89">
        <v>6141</v>
      </c>
      <c r="F32" s="94">
        <v>6823</v>
      </c>
      <c r="G32" s="48">
        <v>6923</v>
      </c>
      <c r="H32" s="89">
        <v>4073</v>
      </c>
      <c r="I32" s="89">
        <v>7200</v>
      </c>
      <c r="J32" s="89"/>
      <c r="K32" s="48">
        <v>8712</v>
      </c>
      <c r="L32" s="49"/>
      <c r="M32" s="49"/>
      <c r="N32" s="29"/>
      <c r="O32" s="63"/>
      <c r="P32" s="15"/>
    </row>
    <row r="33" spans="4:16" x14ac:dyDescent="0.35">
      <c r="D33" s="3" t="s">
        <v>99</v>
      </c>
      <c r="E33" s="89">
        <v>1000</v>
      </c>
      <c r="F33" s="94">
        <v>1023</v>
      </c>
      <c r="G33" s="48">
        <v>1100</v>
      </c>
      <c r="H33" s="89">
        <v>713</v>
      </c>
      <c r="I33" s="89">
        <v>1200</v>
      </c>
      <c r="J33" s="89"/>
      <c r="K33" s="48">
        <v>1250</v>
      </c>
      <c r="L33" s="49"/>
      <c r="M33" s="49"/>
      <c r="N33" s="29"/>
      <c r="O33" s="63"/>
      <c r="P33" s="15"/>
    </row>
    <row r="34" spans="4:16" x14ac:dyDescent="0.35">
      <c r="D34" s="3" t="s">
        <v>8</v>
      </c>
      <c r="E34" s="89">
        <v>1335</v>
      </c>
      <c r="F34" s="94">
        <v>1404</v>
      </c>
      <c r="G34" s="48">
        <v>1425</v>
      </c>
      <c r="H34" s="89">
        <v>1206</v>
      </c>
      <c r="I34" s="89">
        <v>1425</v>
      </c>
      <c r="J34" s="89"/>
      <c r="K34" s="48">
        <v>1550</v>
      </c>
      <c r="L34" s="49"/>
      <c r="M34" s="49"/>
      <c r="N34" s="15"/>
      <c r="O34" s="63"/>
      <c r="P34" s="15"/>
    </row>
    <row r="35" spans="4:16" x14ac:dyDescent="0.35">
      <c r="D35" s="3" t="s">
        <v>48</v>
      </c>
      <c r="E35" s="89">
        <v>870</v>
      </c>
      <c r="F35" s="94">
        <v>1050</v>
      </c>
      <c r="G35" s="48">
        <v>1000</v>
      </c>
      <c r="H35" s="89">
        <v>0</v>
      </c>
      <c r="I35" s="89">
        <v>1000</v>
      </c>
      <c r="J35" s="15" t="s">
        <v>129</v>
      </c>
      <c r="K35" s="48">
        <v>1000</v>
      </c>
      <c r="L35" s="49"/>
      <c r="M35" s="49"/>
      <c r="N35" s="29"/>
      <c r="O35" s="63"/>
      <c r="P35" s="15"/>
    </row>
    <row r="36" spans="4:16" x14ac:dyDescent="0.35">
      <c r="D36" s="3" t="s">
        <v>23</v>
      </c>
      <c r="E36" s="89">
        <v>400</v>
      </c>
      <c r="F36" s="94">
        <v>493</v>
      </c>
      <c r="G36" s="48">
        <v>700</v>
      </c>
      <c r="H36" s="89">
        <v>462</v>
      </c>
      <c r="I36" s="89">
        <v>750</v>
      </c>
      <c r="J36" s="15"/>
      <c r="K36" s="48">
        <v>800</v>
      </c>
      <c r="L36" s="49"/>
      <c r="M36" s="49"/>
      <c r="N36" s="15"/>
      <c r="O36" s="63"/>
      <c r="P36" s="15"/>
    </row>
    <row r="37" spans="4:16" x14ac:dyDescent="0.35">
      <c r="D37" s="3" t="s">
        <v>131</v>
      </c>
      <c r="E37" s="89"/>
      <c r="F37" s="94">
        <v>90</v>
      </c>
      <c r="G37" s="48">
        <v>0</v>
      </c>
      <c r="H37" s="89" t="s">
        <v>110</v>
      </c>
      <c r="I37" s="89">
        <v>0</v>
      </c>
      <c r="J37" s="15"/>
      <c r="K37" s="48"/>
      <c r="L37" s="49"/>
      <c r="M37" s="49"/>
      <c r="N37" s="15"/>
      <c r="O37" s="63"/>
      <c r="P37" s="15"/>
    </row>
    <row r="38" spans="4:16" x14ac:dyDescent="0.35">
      <c r="D38" s="3" t="s">
        <v>9</v>
      </c>
      <c r="E38" s="89">
        <v>100</v>
      </c>
      <c r="F38" s="94">
        <v>237</v>
      </c>
      <c r="G38" s="48">
        <v>100</v>
      </c>
      <c r="H38" s="89">
        <v>115</v>
      </c>
      <c r="I38" s="89">
        <v>200</v>
      </c>
      <c r="J38" s="15"/>
      <c r="K38" s="48">
        <v>150</v>
      </c>
      <c r="L38" s="49"/>
      <c r="M38" s="49"/>
      <c r="N38" s="29"/>
      <c r="O38" s="63"/>
      <c r="P38" s="15"/>
    </row>
    <row r="39" spans="4:16" x14ac:dyDescent="0.35">
      <c r="D39" s="3" t="s">
        <v>10</v>
      </c>
      <c r="E39" s="89">
        <v>1948</v>
      </c>
      <c r="F39" s="94">
        <v>1046</v>
      </c>
      <c r="G39" s="48">
        <v>1050</v>
      </c>
      <c r="H39" s="89">
        <v>803</v>
      </c>
      <c r="I39" s="89">
        <v>1050</v>
      </c>
      <c r="J39" s="15"/>
      <c r="K39" s="48">
        <v>1250</v>
      </c>
      <c r="L39" s="49"/>
      <c r="M39" s="49"/>
      <c r="N39" s="29"/>
      <c r="O39" s="63"/>
      <c r="P39" s="15"/>
    </row>
    <row r="40" spans="4:16" x14ac:dyDescent="0.35">
      <c r="D40" s="3" t="s">
        <v>11</v>
      </c>
      <c r="E40" s="89">
        <v>100</v>
      </c>
      <c r="F40" s="94">
        <v>145</v>
      </c>
      <c r="G40" s="48">
        <v>150</v>
      </c>
      <c r="H40" s="89">
        <v>0</v>
      </c>
      <c r="I40" s="89">
        <v>150</v>
      </c>
      <c r="J40" s="15"/>
      <c r="K40" s="48">
        <v>150</v>
      </c>
      <c r="L40" s="49"/>
      <c r="M40" s="49"/>
      <c r="N40" s="29"/>
      <c r="O40" s="63"/>
      <c r="P40" s="15"/>
    </row>
    <row r="41" spans="4:16" x14ac:dyDescent="0.35">
      <c r="D41" s="3" t="s">
        <v>12</v>
      </c>
      <c r="E41" s="89">
        <v>300</v>
      </c>
      <c r="F41" s="94">
        <v>3058</v>
      </c>
      <c r="G41" s="48">
        <v>275</v>
      </c>
      <c r="H41" s="89">
        <v>3384</v>
      </c>
      <c r="I41" s="89">
        <v>3384</v>
      </c>
      <c r="J41" s="15"/>
      <c r="K41" s="48">
        <v>3700</v>
      </c>
      <c r="L41" s="49"/>
      <c r="M41" s="49"/>
      <c r="N41" s="30"/>
      <c r="O41" s="63"/>
      <c r="P41" s="15"/>
    </row>
    <row r="42" spans="4:16" x14ac:dyDescent="0.35">
      <c r="D42" s="3" t="s">
        <v>214</v>
      </c>
      <c r="E42" s="89">
        <v>1500</v>
      </c>
      <c r="F42" s="94">
        <v>1443</v>
      </c>
      <c r="G42" s="38">
        <v>1250</v>
      </c>
      <c r="H42" s="81">
        <v>130</v>
      </c>
      <c r="I42" s="81">
        <v>2000</v>
      </c>
      <c r="J42" s="6"/>
      <c r="K42" s="38">
        <v>3000</v>
      </c>
      <c r="L42" s="39"/>
      <c r="M42" s="39"/>
      <c r="N42" s="6"/>
      <c r="O42" s="56"/>
      <c r="P42" s="6"/>
    </row>
    <row r="43" spans="4:16" x14ac:dyDescent="0.35">
      <c r="D43" s="5" t="s">
        <v>26</v>
      </c>
      <c r="E43" s="81"/>
      <c r="F43" s="102"/>
      <c r="G43" s="38"/>
      <c r="H43" s="81"/>
      <c r="I43" s="81"/>
      <c r="J43" s="26"/>
      <c r="K43" s="38"/>
      <c r="L43" s="39"/>
      <c r="M43" s="39"/>
      <c r="N43" s="26"/>
      <c r="O43" s="56"/>
      <c r="P43" s="26"/>
    </row>
    <row r="44" spans="4:16" x14ac:dyDescent="0.35">
      <c r="D44" s="24" t="s">
        <v>18</v>
      </c>
      <c r="E44" s="81"/>
      <c r="F44" s="103"/>
      <c r="G44" s="38"/>
      <c r="H44" s="81"/>
      <c r="I44" s="81"/>
      <c r="J44" s="26"/>
      <c r="K44" s="38"/>
      <c r="L44" s="39"/>
      <c r="M44" s="39"/>
      <c r="N44" s="26"/>
      <c r="O44" s="56"/>
      <c r="P44" s="26"/>
    </row>
    <row r="45" spans="4:16" x14ac:dyDescent="0.35">
      <c r="D45" s="24" t="s">
        <v>19</v>
      </c>
      <c r="E45" s="81">
        <v>14484</v>
      </c>
      <c r="F45" s="103">
        <v>14484</v>
      </c>
      <c r="G45" s="48">
        <v>14484</v>
      </c>
      <c r="H45" s="89">
        <v>14484</v>
      </c>
      <c r="I45" s="89">
        <v>14484</v>
      </c>
      <c r="J45" s="15"/>
      <c r="K45" s="48">
        <v>14484</v>
      </c>
      <c r="L45" s="49" t="s">
        <v>226</v>
      </c>
      <c r="M45" s="49"/>
      <c r="N45" s="29"/>
      <c r="O45" s="63"/>
      <c r="P45" s="15"/>
    </row>
    <row r="46" spans="4:16" x14ac:dyDescent="0.35">
      <c r="D46" s="3" t="s">
        <v>13</v>
      </c>
      <c r="E46" s="89">
        <v>50</v>
      </c>
      <c r="F46" s="94">
        <v>77</v>
      </c>
      <c r="G46" s="48">
        <v>35</v>
      </c>
      <c r="H46" s="89">
        <v>38</v>
      </c>
      <c r="I46" s="89">
        <v>60</v>
      </c>
      <c r="J46" s="15"/>
      <c r="K46" s="48">
        <v>50</v>
      </c>
      <c r="L46" s="49"/>
      <c r="M46" s="49"/>
      <c r="N46" s="15"/>
      <c r="O46" s="63"/>
      <c r="P46" s="15"/>
    </row>
    <row r="47" spans="4:16" x14ac:dyDescent="0.35">
      <c r="D47" s="3" t="s">
        <v>62</v>
      </c>
      <c r="E47" s="89">
        <v>2959</v>
      </c>
      <c r="F47" s="94">
        <v>1281</v>
      </c>
      <c r="G47" s="48">
        <v>1803</v>
      </c>
      <c r="H47" s="89">
        <v>3325</v>
      </c>
      <c r="I47" s="89">
        <v>4043</v>
      </c>
      <c r="J47" s="15" t="s">
        <v>218</v>
      </c>
      <c r="K47" s="48">
        <v>1800</v>
      </c>
      <c r="L47" s="49"/>
      <c r="M47" s="49"/>
      <c r="N47" s="15"/>
      <c r="O47" s="63"/>
      <c r="P47" s="15"/>
    </row>
    <row r="48" spans="4:16" x14ac:dyDescent="0.35">
      <c r="D48" s="3" t="s">
        <v>63</v>
      </c>
      <c r="E48" s="89">
        <v>675</v>
      </c>
      <c r="F48" s="94">
        <v>156</v>
      </c>
      <c r="G48" s="50">
        <v>920</v>
      </c>
      <c r="H48" s="90">
        <v>468</v>
      </c>
      <c r="I48" s="90">
        <v>920</v>
      </c>
      <c r="J48" s="22"/>
      <c r="K48" s="50">
        <v>1000</v>
      </c>
      <c r="L48" s="51"/>
      <c r="M48" s="51"/>
      <c r="N48" s="31"/>
      <c r="O48" s="64"/>
      <c r="P48" s="22"/>
    </row>
    <row r="49" spans="4:17" x14ac:dyDescent="0.35">
      <c r="D49" s="3" t="s">
        <v>24</v>
      </c>
      <c r="E49" s="90">
        <v>250</v>
      </c>
      <c r="F49" s="94"/>
      <c r="G49" s="48">
        <v>0</v>
      </c>
      <c r="H49" s="89">
        <v>0</v>
      </c>
      <c r="I49" s="89">
        <v>0</v>
      </c>
      <c r="J49" s="15"/>
      <c r="K49" s="48"/>
      <c r="L49" s="49"/>
      <c r="M49" s="49"/>
      <c r="N49" s="29"/>
      <c r="O49" s="63"/>
      <c r="P49" s="15"/>
    </row>
    <row r="50" spans="4:17" x14ac:dyDescent="0.35">
      <c r="D50" s="3" t="s">
        <v>14</v>
      </c>
      <c r="E50" s="89">
        <v>750</v>
      </c>
      <c r="F50" s="94">
        <v>213</v>
      </c>
      <c r="G50" s="48">
        <v>750</v>
      </c>
      <c r="H50" s="89">
        <v>0</v>
      </c>
      <c r="I50" s="89" t="s">
        <v>110</v>
      </c>
      <c r="J50" s="15"/>
      <c r="K50" s="48">
        <v>750</v>
      </c>
      <c r="L50" s="49"/>
      <c r="M50" s="49"/>
      <c r="N50" s="29"/>
      <c r="O50" s="63"/>
      <c r="P50" s="15"/>
    </row>
    <row r="51" spans="4:17" x14ac:dyDescent="0.35">
      <c r="D51" s="3" t="s">
        <v>45</v>
      </c>
      <c r="E51" s="89">
        <v>1090</v>
      </c>
      <c r="F51" s="94">
        <v>835</v>
      </c>
      <c r="G51" s="48">
        <v>1325</v>
      </c>
      <c r="H51" s="89">
        <v>722</v>
      </c>
      <c r="I51" s="89">
        <v>1325</v>
      </c>
      <c r="J51" s="15" t="s">
        <v>217</v>
      </c>
      <c r="K51" s="48">
        <v>1325</v>
      </c>
      <c r="L51" s="49"/>
      <c r="M51" s="49"/>
      <c r="N51" s="29"/>
      <c r="O51" s="63"/>
      <c r="P51" s="15"/>
    </row>
    <row r="52" spans="4:17" x14ac:dyDescent="0.35">
      <c r="D52" s="3" t="s">
        <v>15</v>
      </c>
      <c r="E52" s="89">
        <v>850</v>
      </c>
      <c r="F52" s="94">
        <v>530</v>
      </c>
      <c r="G52" s="48">
        <v>750</v>
      </c>
      <c r="H52" s="89">
        <v>555</v>
      </c>
      <c r="I52" s="89">
        <v>800</v>
      </c>
      <c r="J52" s="15"/>
      <c r="K52" s="48">
        <v>750</v>
      </c>
      <c r="L52" s="49"/>
      <c r="M52" s="49"/>
      <c r="N52" s="15"/>
      <c r="O52" s="63"/>
      <c r="P52" s="15"/>
    </row>
    <row r="53" spans="4:17" x14ac:dyDescent="0.35">
      <c r="D53" s="3" t="s">
        <v>16</v>
      </c>
      <c r="E53" s="89">
        <v>2113</v>
      </c>
      <c r="F53" s="94">
        <v>0</v>
      </c>
      <c r="G53" s="48">
        <v>1350</v>
      </c>
      <c r="H53" s="89">
        <v>0</v>
      </c>
      <c r="I53" s="89">
        <v>350</v>
      </c>
      <c r="J53" s="32" t="s">
        <v>221</v>
      </c>
      <c r="K53" s="48">
        <v>300</v>
      </c>
      <c r="L53" s="49"/>
      <c r="M53" s="49"/>
      <c r="N53" s="33"/>
      <c r="O53" s="63"/>
      <c r="P53" s="32"/>
      <c r="Q53" t="s">
        <v>102</v>
      </c>
    </row>
    <row r="54" spans="4:17" x14ac:dyDescent="0.35">
      <c r="D54" s="3" t="s">
        <v>6</v>
      </c>
      <c r="E54" s="89">
        <v>4000</v>
      </c>
      <c r="F54" s="94"/>
      <c r="G54" s="48"/>
      <c r="H54" s="89">
        <v>0</v>
      </c>
      <c r="I54" s="89">
        <v>0</v>
      </c>
      <c r="J54" s="15"/>
      <c r="K54" s="48"/>
      <c r="L54" s="49"/>
      <c r="M54" s="49"/>
      <c r="N54" s="15"/>
      <c r="O54" s="63"/>
      <c r="P54" s="15"/>
      <c r="Q54" t="s">
        <v>103</v>
      </c>
    </row>
    <row r="55" spans="4:17" x14ac:dyDescent="0.35">
      <c r="D55" s="3" t="s">
        <v>20</v>
      </c>
      <c r="E55" s="89">
        <v>1500</v>
      </c>
      <c r="F55" s="94">
        <v>361</v>
      </c>
      <c r="G55" s="48">
        <v>0</v>
      </c>
      <c r="H55" s="89">
        <v>0</v>
      </c>
      <c r="I55" s="89"/>
      <c r="J55" s="15"/>
      <c r="K55" s="48"/>
      <c r="L55" s="49"/>
      <c r="M55" s="49"/>
      <c r="N55" s="15"/>
      <c r="O55" s="63"/>
      <c r="P55" s="15"/>
    </row>
    <row r="56" spans="4:17" x14ac:dyDescent="0.35">
      <c r="D56" s="3" t="s">
        <v>100</v>
      </c>
      <c r="E56" s="89">
        <v>1000</v>
      </c>
      <c r="F56" s="94">
        <v>2366</v>
      </c>
      <c r="G56" s="48">
        <v>500</v>
      </c>
      <c r="H56" s="89">
        <v>39</v>
      </c>
      <c r="I56" s="89">
        <v>150</v>
      </c>
      <c r="J56" s="15"/>
      <c r="K56" s="48">
        <v>0</v>
      </c>
      <c r="L56" s="49"/>
      <c r="M56" s="49"/>
      <c r="N56" s="15"/>
      <c r="O56" s="63"/>
      <c r="P56" s="15"/>
    </row>
    <row r="57" spans="4:17" x14ac:dyDescent="0.35">
      <c r="D57" s="3" t="s">
        <v>174</v>
      </c>
      <c r="E57" s="89"/>
      <c r="F57" s="94"/>
      <c r="G57" s="48"/>
      <c r="H57" s="89">
        <v>0</v>
      </c>
      <c r="I57" s="89">
        <v>0</v>
      </c>
      <c r="J57" s="106"/>
      <c r="K57" s="48"/>
      <c r="L57" s="49"/>
      <c r="M57" s="49"/>
      <c r="N57" s="15"/>
      <c r="O57" s="63"/>
      <c r="P57" s="15"/>
    </row>
    <row r="58" spans="4:17" x14ac:dyDescent="0.35">
      <c r="D58" s="3" t="s">
        <v>195</v>
      </c>
      <c r="E58" s="89"/>
      <c r="F58" s="94">
        <v>225</v>
      </c>
      <c r="G58" s="48"/>
      <c r="H58" s="89">
        <v>0</v>
      </c>
      <c r="I58" s="89">
        <v>0</v>
      </c>
      <c r="J58" s="106"/>
      <c r="K58" s="48"/>
      <c r="L58" s="49"/>
      <c r="M58" s="49"/>
      <c r="N58" s="15"/>
      <c r="O58" s="63"/>
      <c r="P58" s="15"/>
    </row>
    <row r="59" spans="4:17" x14ac:dyDescent="0.35">
      <c r="D59" s="3" t="s">
        <v>182</v>
      </c>
      <c r="E59" s="89"/>
      <c r="F59" s="94">
        <v>2574</v>
      </c>
      <c r="G59" s="48">
        <v>350</v>
      </c>
      <c r="H59" s="89">
        <v>752</v>
      </c>
      <c r="I59" s="89">
        <v>752</v>
      </c>
      <c r="J59" s="106"/>
      <c r="K59" s="48">
        <v>250</v>
      </c>
      <c r="L59" s="49" t="s">
        <v>224</v>
      </c>
      <c r="M59" s="49"/>
      <c r="N59" s="15"/>
      <c r="O59" s="63"/>
      <c r="P59" s="15"/>
    </row>
    <row r="60" spans="4:17" x14ac:dyDescent="0.35">
      <c r="D60" s="3" t="s">
        <v>27</v>
      </c>
      <c r="E60" s="89"/>
      <c r="F60" s="94">
        <v>3098</v>
      </c>
      <c r="G60" s="89"/>
      <c r="H60" s="89">
        <v>9705</v>
      </c>
      <c r="I60" s="89">
        <v>9705</v>
      </c>
      <c r="J60" s="106"/>
      <c r="K60" s="48"/>
      <c r="L60" s="49"/>
      <c r="M60" s="49"/>
      <c r="N60" s="15"/>
      <c r="O60" s="63"/>
      <c r="P60" s="15"/>
    </row>
    <row r="61" spans="4:17" x14ac:dyDescent="0.35">
      <c r="D61" s="107" t="s">
        <v>130</v>
      </c>
      <c r="E61" s="89">
        <v>1067</v>
      </c>
      <c r="F61" s="124"/>
      <c r="G61" s="91">
        <v>0</v>
      </c>
      <c r="H61" s="108">
        <v>0</v>
      </c>
      <c r="I61" s="108">
        <v>0</v>
      </c>
      <c r="J61" s="91"/>
      <c r="K61" s="52"/>
      <c r="L61" s="53"/>
      <c r="M61" s="53"/>
      <c r="N61" s="7"/>
      <c r="O61" s="65"/>
      <c r="P61" s="7"/>
    </row>
    <row r="62" spans="4:17" x14ac:dyDescent="0.35">
      <c r="D62" s="4"/>
      <c r="E62" s="91">
        <f>SUM(E30:E61)</f>
        <v>67389</v>
      </c>
      <c r="F62" s="91">
        <f>SUM(F30:F61)</f>
        <v>79038</v>
      </c>
      <c r="G62" s="91">
        <f>SUM(G30:G61)</f>
        <v>73733</v>
      </c>
      <c r="H62" s="91">
        <f>SUM(H30:H61)</f>
        <v>63479</v>
      </c>
      <c r="I62" s="91">
        <f>SUM(I30:I61)</f>
        <v>90625</v>
      </c>
      <c r="J62" s="91">
        <v>2250</v>
      </c>
      <c r="K62" s="52">
        <f>SUM(K30:K61)</f>
        <v>88069</v>
      </c>
      <c r="L62" s="53"/>
      <c r="M62" s="53"/>
      <c r="N62" s="7"/>
      <c r="O62" s="65"/>
      <c r="P62" s="7"/>
    </row>
    <row r="63" spans="4:17" x14ac:dyDescent="0.35">
      <c r="F63" s="77"/>
      <c r="H63" s="131"/>
    </row>
    <row r="64" spans="4:17" x14ac:dyDescent="0.35">
      <c r="D64" t="s">
        <v>175</v>
      </c>
      <c r="F64" s="126"/>
      <c r="H64" s="132">
        <v>3087</v>
      </c>
      <c r="I64" s="116">
        <v>5292</v>
      </c>
      <c r="J64" s="115"/>
    </row>
    <row r="65" spans="4:10" x14ac:dyDescent="0.35">
      <c r="D65" t="s">
        <v>176</v>
      </c>
      <c r="F65" s="127"/>
      <c r="H65" s="132">
        <v>4961</v>
      </c>
      <c r="I65" s="116">
        <v>8504</v>
      </c>
    </row>
    <row r="66" spans="4:10" x14ac:dyDescent="0.35">
      <c r="F66" s="128"/>
      <c r="H66" s="128">
        <f>SUM(H62:H65)</f>
        <v>71527</v>
      </c>
      <c r="I66" s="115">
        <f>SUM(I62:I65)</f>
        <v>104421</v>
      </c>
    </row>
    <row r="67" spans="4:10" x14ac:dyDescent="0.35">
      <c r="F67" s="128"/>
      <c r="H67" s="128"/>
    </row>
    <row r="68" spans="4:10" x14ac:dyDescent="0.35">
      <c r="D68" t="s">
        <v>177</v>
      </c>
      <c r="F68" s="77"/>
      <c r="H68" s="128">
        <v>83179</v>
      </c>
      <c r="I68" s="75">
        <v>95475</v>
      </c>
    </row>
    <row r="69" spans="4:10" x14ac:dyDescent="0.35">
      <c r="F69" s="77"/>
      <c r="H69" s="128">
        <v>-71527</v>
      </c>
      <c r="I69" s="75">
        <v>-104421</v>
      </c>
    </row>
    <row r="70" spans="4:10" x14ac:dyDescent="0.35">
      <c r="F70" s="77"/>
      <c r="H70" s="128"/>
      <c r="I70" s="75"/>
    </row>
    <row r="71" spans="4:10" x14ac:dyDescent="0.35">
      <c r="D71" t="s">
        <v>196</v>
      </c>
      <c r="F71" s="77"/>
      <c r="H71" s="77">
        <v>12645</v>
      </c>
      <c r="I71" s="75">
        <v>12645</v>
      </c>
    </row>
    <row r="72" spans="4:10" ht="15" thickBot="1" x14ac:dyDescent="0.4">
      <c r="D72" t="s">
        <v>211</v>
      </c>
      <c r="F72" s="77"/>
      <c r="H72" s="77">
        <v>0</v>
      </c>
      <c r="I72" s="75">
        <v>-11515</v>
      </c>
    </row>
    <row r="73" spans="4:10" ht="15" thickBot="1" x14ac:dyDescent="0.4">
      <c r="D73" t="s">
        <v>178</v>
      </c>
      <c r="F73" s="129"/>
      <c r="G73" t="s">
        <v>209</v>
      </c>
      <c r="H73" s="128">
        <f>SUM(H68:H72)</f>
        <v>24297</v>
      </c>
      <c r="I73" s="75">
        <f>SUM(I68:I72)</f>
        <v>-7816</v>
      </c>
      <c r="J73" t="s">
        <v>215</v>
      </c>
    </row>
    <row r="74" spans="4:10" ht="15" thickTop="1" x14ac:dyDescent="0.35">
      <c r="D74" t="s">
        <v>210</v>
      </c>
      <c r="H74" s="133">
        <v>31768</v>
      </c>
      <c r="I74" s="75">
        <v>31768</v>
      </c>
    </row>
    <row r="75" spans="4:10" x14ac:dyDescent="0.35">
      <c r="D75" t="s">
        <v>136</v>
      </c>
      <c r="H75" s="77">
        <v>79785</v>
      </c>
      <c r="I75" s="75">
        <v>82035</v>
      </c>
      <c r="J75" t="s">
        <v>223</v>
      </c>
    </row>
    <row r="76" spans="4:10" x14ac:dyDescent="0.35">
      <c r="F76" t="s">
        <v>212</v>
      </c>
      <c r="H76" s="128">
        <f>SUM(H73:H75)</f>
        <v>135850</v>
      </c>
      <c r="I76" s="75">
        <f>SUM(I73:I75)</f>
        <v>105987</v>
      </c>
      <c r="J76" t="s">
        <v>216</v>
      </c>
    </row>
    <row r="77" spans="4:10" x14ac:dyDescent="0.35">
      <c r="F77" t="s">
        <v>219</v>
      </c>
      <c r="H77" s="127">
        <v>56065</v>
      </c>
      <c r="I77" s="75">
        <v>23952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A78F3-8510-469C-AD91-90A82F765610}">
  <dimension ref="A1:K37"/>
  <sheetViews>
    <sheetView workbookViewId="0">
      <selection activeCell="F17" sqref="F17"/>
    </sheetView>
  </sheetViews>
  <sheetFormatPr defaultRowHeight="14.5" x14ac:dyDescent="0.35"/>
  <cols>
    <col min="4" max="4" width="25.81640625" customWidth="1"/>
    <col min="5" max="5" width="12.26953125" customWidth="1"/>
    <col min="6" max="6" width="13.81640625" customWidth="1"/>
    <col min="7" max="7" width="9.54296875" customWidth="1"/>
  </cols>
  <sheetData>
    <row r="1" spans="1:11" x14ac:dyDescent="0.35">
      <c r="A1" s="66" t="s">
        <v>133</v>
      </c>
      <c r="I1" s="77"/>
      <c r="J1" s="66" t="s">
        <v>184</v>
      </c>
    </row>
    <row r="2" spans="1:11" x14ac:dyDescent="0.35">
      <c r="I2" s="77"/>
    </row>
    <row r="3" spans="1:11" x14ac:dyDescent="0.35">
      <c r="E3" t="s">
        <v>50</v>
      </c>
      <c r="I3" s="77"/>
    </row>
    <row r="4" spans="1:11" x14ac:dyDescent="0.35">
      <c r="A4" t="s">
        <v>134</v>
      </c>
      <c r="E4" s="109">
        <v>87221.23</v>
      </c>
      <c r="F4" s="109"/>
      <c r="I4" s="77"/>
    </row>
    <row r="5" spans="1:11" x14ac:dyDescent="0.35">
      <c r="A5" t="s">
        <v>135</v>
      </c>
      <c r="E5" s="109"/>
      <c r="F5" s="109">
        <v>46322.559999999998</v>
      </c>
      <c r="I5" s="77"/>
    </row>
    <row r="6" spans="1:11" ht="15" thickBot="1" x14ac:dyDescent="0.4">
      <c r="A6" t="s">
        <v>136</v>
      </c>
      <c r="E6" s="109"/>
      <c r="F6" s="110">
        <v>40898.67</v>
      </c>
      <c r="I6" s="77"/>
    </row>
    <row r="7" spans="1:11" ht="15" thickBot="1" x14ac:dyDescent="0.4">
      <c r="E7" s="109"/>
      <c r="F7" s="112">
        <f>SUM(F5:F6)</f>
        <v>87221.23</v>
      </c>
      <c r="G7" s="111">
        <v>87221.23</v>
      </c>
      <c r="I7" s="77"/>
    </row>
    <row r="8" spans="1:11" ht="15" thickTop="1" x14ac:dyDescent="0.35">
      <c r="E8" s="109"/>
      <c r="F8" s="109"/>
      <c r="I8" s="77"/>
    </row>
    <row r="9" spans="1:11" x14ac:dyDescent="0.35">
      <c r="A9" t="s">
        <v>154</v>
      </c>
      <c r="E9" s="109">
        <v>-21229</v>
      </c>
      <c r="F9" s="109"/>
      <c r="I9" s="77"/>
    </row>
    <row r="10" spans="1:11" x14ac:dyDescent="0.35">
      <c r="A10" t="s">
        <v>137</v>
      </c>
      <c r="E10" s="109"/>
      <c r="F10" s="109">
        <v>-21229</v>
      </c>
      <c r="I10" s="77"/>
    </row>
    <row r="11" spans="1:11" ht="15" thickBot="1" x14ac:dyDescent="0.4">
      <c r="A11" t="s">
        <v>138</v>
      </c>
      <c r="E11" s="109"/>
      <c r="F11" s="109">
        <v>1902</v>
      </c>
      <c r="I11" s="77"/>
    </row>
    <row r="12" spans="1:11" ht="15.5" thickTop="1" thickBot="1" x14ac:dyDescent="0.4">
      <c r="E12" s="109"/>
      <c r="F12" s="113">
        <f>SUM(F10:F11)</f>
        <v>-19327</v>
      </c>
      <c r="G12" s="109">
        <v>-19327</v>
      </c>
      <c r="I12" s="77"/>
    </row>
    <row r="13" spans="1:11" ht="15" thickTop="1" x14ac:dyDescent="0.35">
      <c r="A13" t="s">
        <v>155</v>
      </c>
      <c r="E13" s="109"/>
      <c r="F13" s="109"/>
      <c r="G13" s="114">
        <f>SUM(G7:G12)</f>
        <v>67894.23</v>
      </c>
      <c r="I13" s="77"/>
      <c r="K13" s="66" t="s">
        <v>185</v>
      </c>
    </row>
    <row r="14" spans="1:11" x14ac:dyDescent="0.35">
      <c r="E14" s="109"/>
      <c r="F14" s="109"/>
      <c r="G14" s="109"/>
      <c r="I14" s="77"/>
    </row>
    <row r="15" spans="1:11" x14ac:dyDescent="0.35">
      <c r="A15" t="s">
        <v>156</v>
      </c>
      <c r="E15" s="109"/>
      <c r="F15" s="109"/>
      <c r="G15" s="109"/>
      <c r="H15" s="109">
        <v>25093.56</v>
      </c>
      <c r="I15" s="77"/>
      <c r="K15" s="109">
        <v>33725.4</v>
      </c>
    </row>
    <row r="16" spans="1:11" ht="15" thickBot="1" x14ac:dyDescent="0.4">
      <c r="A16" t="s">
        <v>157</v>
      </c>
      <c r="E16" s="109"/>
      <c r="F16" s="109"/>
      <c r="G16" s="109"/>
      <c r="H16" s="109">
        <v>42800.67</v>
      </c>
      <c r="I16" s="77"/>
      <c r="K16" s="109">
        <v>40048.67</v>
      </c>
    </row>
    <row r="17" spans="1:11" ht="15" thickBot="1" x14ac:dyDescent="0.4">
      <c r="E17" s="109"/>
      <c r="F17" s="109"/>
      <c r="G17" s="109"/>
      <c r="H17" s="112">
        <f>SUM(H15:H16)</f>
        <v>67894.23</v>
      </c>
      <c r="I17" s="77"/>
      <c r="K17" s="112">
        <f>SUM(K15:K16)</f>
        <v>73774.070000000007</v>
      </c>
    </row>
    <row r="18" spans="1:11" ht="15" thickTop="1" x14ac:dyDescent="0.35">
      <c r="E18" s="109"/>
      <c r="F18" s="109"/>
      <c r="G18" s="109"/>
      <c r="I18" s="77"/>
    </row>
    <row r="19" spans="1:11" x14ac:dyDescent="0.35">
      <c r="A19" s="66" t="s">
        <v>158</v>
      </c>
      <c r="E19" s="109"/>
      <c r="F19" s="109"/>
      <c r="I19" s="77"/>
    </row>
    <row r="20" spans="1:11" x14ac:dyDescent="0.35">
      <c r="D20" t="s">
        <v>50</v>
      </c>
      <c r="E20" s="109"/>
      <c r="F20" s="109"/>
      <c r="I20" s="77"/>
    </row>
    <row r="21" spans="1:11" x14ac:dyDescent="0.35">
      <c r="A21" t="s">
        <v>139</v>
      </c>
      <c r="D21">
        <v>5693</v>
      </c>
      <c r="I21" s="77"/>
      <c r="K21">
        <v>5693</v>
      </c>
    </row>
    <row r="22" spans="1:11" x14ac:dyDescent="0.35">
      <c r="A22" t="s">
        <v>140</v>
      </c>
      <c r="D22">
        <v>0</v>
      </c>
      <c r="I22" s="77"/>
      <c r="K22">
        <v>0</v>
      </c>
    </row>
    <row r="23" spans="1:11" x14ac:dyDescent="0.35">
      <c r="A23" t="s">
        <v>141</v>
      </c>
      <c r="D23">
        <v>3000</v>
      </c>
      <c r="E23" t="s">
        <v>142</v>
      </c>
      <c r="I23" s="77"/>
      <c r="K23">
        <v>3000</v>
      </c>
    </row>
    <row r="24" spans="1:11" x14ac:dyDescent="0.35">
      <c r="A24" t="s">
        <v>20</v>
      </c>
      <c r="D24">
        <v>5500</v>
      </c>
      <c r="E24" t="s">
        <v>143</v>
      </c>
      <c r="I24" s="77"/>
      <c r="K24">
        <v>4000</v>
      </c>
    </row>
    <row r="25" spans="1:11" x14ac:dyDescent="0.35">
      <c r="A25" t="s">
        <v>144</v>
      </c>
      <c r="D25">
        <v>5100</v>
      </c>
      <c r="I25" s="77"/>
      <c r="K25">
        <v>4600</v>
      </c>
    </row>
    <row r="26" spans="1:11" x14ac:dyDescent="0.35">
      <c r="A26" t="s">
        <v>6</v>
      </c>
      <c r="D26">
        <v>8000</v>
      </c>
      <c r="I26" s="77"/>
      <c r="K26">
        <v>8000</v>
      </c>
    </row>
    <row r="27" spans="1:11" x14ac:dyDescent="0.35">
      <c r="A27" t="s">
        <v>145</v>
      </c>
      <c r="D27">
        <v>2000</v>
      </c>
      <c r="E27" t="s">
        <v>186</v>
      </c>
      <c r="I27" s="77"/>
      <c r="K27">
        <v>2000</v>
      </c>
    </row>
    <row r="28" spans="1:11" x14ac:dyDescent="0.35">
      <c r="A28" t="s">
        <v>147</v>
      </c>
      <c r="D28">
        <v>4894.13</v>
      </c>
      <c r="I28" s="77"/>
      <c r="K28">
        <v>4894.13</v>
      </c>
    </row>
    <row r="29" spans="1:11" x14ac:dyDescent="0.35">
      <c r="A29" t="s">
        <v>59</v>
      </c>
      <c r="D29">
        <v>2800</v>
      </c>
      <c r="I29" s="77"/>
      <c r="K29">
        <v>2800</v>
      </c>
    </row>
    <row r="30" spans="1:11" x14ac:dyDescent="0.35">
      <c r="A30" t="s">
        <v>48</v>
      </c>
      <c r="D30">
        <v>1722</v>
      </c>
      <c r="E30" t="s">
        <v>152</v>
      </c>
      <c r="I30" s="77"/>
      <c r="K30">
        <v>1720</v>
      </c>
    </row>
    <row r="31" spans="1:11" x14ac:dyDescent="0.35">
      <c r="A31" t="s">
        <v>64</v>
      </c>
      <c r="D31">
        <v>100</v>
      </c>
      <c r="I31" s="77"/>
      <c r="K31">
        <v>100</v>
      </c>
    </row>
    <row r="32" spans="1:11" x14ac:dyDescent="0.35">
      <c r="A32" t="s">
        <v>45</v>
      </c>
      <c r="D32">
        <v>490</v>
      </c>
      <c r="E32" t="s">
        <v>148</v>
      </c>
      <c r="I32" s="77"/>
      <c r="K32">
        <v>490</v>
      </c>
    </row>
    <row r="33" spans="1:11" x14ac:dyDescent="0.35">
      <c r="A33" t="s">
        <v>149</v>
      </c>
      <c r="D33">
        <v>1751.54</v>
      </c>
      <c r="I33" s="77"/>
      <c r="K33">
        <v>1751.54</v>
      </c>
    </row>
    <row r="34" spans="1:11" x14ac:dyDescent="0.35">
      <c r="A34" t="s">
        <v>150</v>
      </c>
      <c r="D34">
        <v>1000</v>
      </c>
      <c r="E34" t="s">
        <v>153</v>
      </c>
      <c r="I34" s="77"/>
      <c r="K34">
        <v>1000</v>
      </c>
    </row>
    <row r="35" spans="1:11" x14ac:dyDescent="0.35">
      <c r="A35" t="s">
        <v>14</v>
      </c>
      <c r="D35">
        <v>750</v>
      </c>
      <c r="I35" s="77"/>
      <c r="K35">
        <v>0</v>
      </c>
    </row>
    <row r="36" spans="1:11" x14ac:dyDescent="0.35">
      <c r="I36" s="77"/>
    </row>
    <row r="37" spans="1:11" x14ac:dyDescent="0.35">
      <c r="A37" s="66" t="s">
        <v>151</v>
      </c>
      <c r="D37" s="66">
        <f>SUM(D21:D36)</f>
        <v>42800.67</v>
      </c>
      <c r="I37" s="77"/>
      <c r="K37" s="66">
        <f>SUM(K21:K36)</f>
        <v>40048.670000000006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A1373-44EA-43B8-AAD7-2760295BE544}">
  <dimension ref="A1:H38"/>
  <sheetViews>
    <sheetView topLeftCell="A3" workbookViewId="0">
      <selection activeCell="K16" sqref="K16"/>
    </sheetView>
  </sheetViews>
  <sheetFormatPr defaultRowHeight="14.5" x14ac:dyDescent="0.35"/>
  <sheetData>
    <row r="1" spans="1:8" x14ac:dyDescent="0.35">
      <c r="A1" t="s">
        <v>183</v>
      </c>
    </row>
    <row r="3" spans="1:8" x14ac:dyDescent="0.35">
      <c r="E3" t="s">
        <v>50</v>
      </c>
    </row>
    <row r="4" spans="1:8" x14ac:dyDescent="0.35">
      <c r="A4" t="s">
        <v>187</v>
      </c>
      <c r="E4">
        <v>99687.52</v>
      </c>
    </row>
    <row r="5" spans="1:8" x14ac:dyDescent="0.35">
      <c r="A5" t="s">
        <v>188</v>
      </c>
      <c r="F5">
        <v>26413.45</v>
      </c>
    </row>
    <row r="6" spans="1:8" x14ac:dyDescent="0.35">
      <c r="A6" t="s">
        <v>135</v>
      </c>
      <c r="F6">
        <v>33725.4</v>
      </c>
    </row>
    <row r="7" spans="1:8" ht="15" thickBot="1" x14ac:dyDescent="0.4">
      <c r="A7" t="s">
        <v>136</v>
      </c>
      <c r="F7" s="130">
        <v>39548.67</v>
      </c>
    </row>
    <row r="8" spans="1:8" x14ac:dyDescent="0.35">
      <c r="F8">
        <f>SUM(F5:F7)</f>
        <v>99687.52</v>
      </c>
      <c r="G8">
        <f>SUM(F8)</f>
        <v>99687.52</v>
      </c>
    </row>
    <row r="10" spans="1:8" x14ac:dyDescent="0.35">
      <c r="A10" t="s">
        <v>189</v>
      </c>
      <c r="E10">
        <v>-31898</v>
      </c>
    </row>
    <row r="11" spans="1:8" x14ac:dyDescent="0.35">
      <c r="A11" t="s">
        <v>193</v>
      </c>
      <c r="F11">
        <v>-31898</v>
      </c>
    </row>
    <row r="12" spans="1:8" x14ac:dyDescent="0.35">
      <c r="A12" t="s">
        <v>138</v>
      </c>
      <c r="F12">
        <v>16788.169999999998</v>
      </c>
    </row>
    <row r="13" spans="1:8" x14ac:dyDescent="0.35">
      <c r="F13">
        <f>SUM(F11:F12)</f>
        <v>-15109.830000000002</v>
      </c>
      <c r="G13">
        <f>SUM(F13)</f>
        <v>-15109.830000000002</v>
      </c>
    </row>
    <row r="14" spans="1:8" x14ac:dyDescent="0.35">
      <c r="A14" t="s">
        <v>190</v>
      </c>
      <c r="G14">
        <f>SUM(G8:G13)</f>
        <v>84577.69</v>
      </c>
    </row>
    <row r="16" spans="1:8" x14ac:dyDescent="0.35">
      <c r="A16" t="s">
        <v>191</v>
      </c>
      <c r="H16">
        <v>32875</v>
      </c>
    </row>
    <row r="17" spans="1:8" x14ac:dyDescent="0.35">
      <c r="A17" t="s">
        <v>192</v>
      </c>
      <c r="H17">
        <v>56336.84</v>
      </c>
    </row>
    <row r="18" spans="1:8" x14ac:dyDescent="0.35">
      <c r="H18">
        <f>SUM(H16:H17)</f>
        <v>89211.839999999997</v>
      </c>
    </row>
    <row r="20" spans="1:8" x14ac:dyDescent="0.35">
      <c r="A20" t="s">
        <v>158</v>
      </c>
    </row>
    <row r="21" spans="1:8" x14ac:dyDescent="0.35">
      <c r="D21" t="s">
        <v>50</v>
      </c>
    </row>
    <row r="22" spans="1:8" x14ac:dyDescent="0.35">
      <c r="A22" t="s">
        <v>139</v>
      </c>
      <c r="D22">
        <v>5693</v>
      </c>
    </row>
    <row r="23" spans="1:8" x14ac:dyDescent="0.35">
      <c r="A23" t="s">
        <v>140</v>
      </c>
      <c r="D23">
        <v>0</v>
      </c>
    </row>
    <row r="24" spans="1:8" x14ac:dyDescent="0.35">
      <c r="A24" t="s">
        <v>141</v>
      </c>
      <c r="D24">
        <v>3000</v>
      </c>
      <c r="E24" t="s">
        <v>142</v>
      </c>
    </row>
    <row r="25" spans="1:8" x14ac:dyDescent="0.35">
      <c r="A25" t="s">
        <v>20</v>
      </c>
      <c r="D25">
        <v>5500</v>
      </c>
      <c r="E25" t="s">
        <v>143</v>
      </c>
    </row>
    <row r="26" spans="1:8" x14ac:dyDescent="0.35">
      <c r="A26" t="s">
        <v>144</v>
      </c>
      <c r="D26">
        <v>5100</v>
      </c>
    </row>
    <row r="27" spans="1:8" x14ac:dyDescent="0.35">
      <c r="A27" t="s">
        <v>6</v>
      </c>
      <c r="D27">
        <v>8000</v>
      </c>
    </row>
    <row r="28" spans="1:8" x14ac:dyDescent="0.35">
      <c r="A28" t="s">
        <v>145</v>
      </c>
      <c r="D28">
        <v>2000</v>
      </c>
      <c r="E28" t="s">
        <v>146</v>
      </c>
    </row>
    <row r="29" spans="1:8" x14ac:dyDescent="0.35">
      <c r="A29" t="s">
        <v>147</v>
      </c>
      <c r="D29">
        <v>4894.13</v>
      </c>
    </row>
    <row r="30" spans="1:8" x14ac:dyDescent="0.35">
      <c r="A30" t="s">
        <v>59</v>
      </c>
      <c r="D30">
        <v>2800</v>
      </c>
    </row>
    <row r="31" spans="1:8" x14ac:dyDescent="0.35">
      <c r="A31" t="s">
        <v>48</v>
      </c>
      <c r="D31">
        <v>1722</v>
      </c>
      <c r="E31" t="s">
        <v>152</v>
      </c>
    </row>
    <row r="32" spans="1:8" x14ac:dyDescent="0.35">
      <c r="A32" t="s">
        <v>64</v>
      </c>
      <c r="D32">
        <v>100</v>
      </c>
    </row>
    <row r="33" spans="1:5" x14ac:dyDescent="0.35">
      <c r="A33" t="s">
        <v>45</v>
      </c>
      <c r="D33">
        <v>490</v>
      </c>
      <c r="E33" t="s">
        <v>148</v>
      </c>
    </row>
    <row r="34" spans="1:5" x14ac:dyDescent="0.35">
      <c r="A34" t="s">
        <v>149</v>
      </c>
      <c r="D34">
        <v>1751.54</v>
      </c>
    </row>
    <row r="35" spans="1:5" x14ac:dyDescent="0.35">
      <c r="A35" t="s">
        <v>150</v>
      </c>
      <c r="D35">
        <v>1000</v>
      </c>
      <c r="E35" t="s">
        <v>153</v>
      </c>
    </row>
    <row r="36" spans="1:5" x14ac:dyDescent="0.35">
      <c r="A36" t="s">
        <v>14</v>
      </c>
      <c r="D36">
        <v>750</v>
      </c>
    </row>
    <row r="38" spans="1:5" x14ac:dyDescent="0.35">
      <c r="A38" t="s">
        <v>151</v>
      </c>
      <c r="D38">
        <v>42800.67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488EA-A3B3-492B-A730-798292C10B77}">
  <dimension ref="A1:T93"/>
  <sheetViews>
    <sheetView workbookViewId="0">
      <selection activeCell="R21" sqref="R21:R22"/>
    </sheetView>
  </sheetViews>
  <sheetFormatPr defaultRowHeight="14.5" x14ac:dyDescent="0.35"/>
  <cols>
    <col min="3" max="3" width="14.453125" customWidth="1"/>
    <col min="4" max="4" width="12.7265625" hidden="1" customWidth="1"/>
    <col min="5" max="5" width="11.453125" hidden="1" customWidth="1"/>
    <col min="6" max="8" width="8.7265625" hidden="1" customWidth="1"/>
    <col min="10" max="10" width="28.81640625" customWidth="1"/>
    <col min="14" max="14" width="18.1796875" customWidth="1"/>
    <col min="17" max="17" width="13.36328125" customWidth="1"/>
  </cols>
  <sheetData>
    <row r="1" spans="1:20" x14ac:dyDescent="0.35">
      <c r="A1" s="66" t="s">
        <v>48</v>
      </c>
      <c r="D1" s="66" t="s">
        <v>87</v>
      </c>
      <c r="E1" s="66"/>
      <c r="F1" s="66"/>
      <c r="G1" s="66" t="s">
        <v>82</v>
      </c>
      <c r="H1" s="76"/>
      <c r="I1" s="66" t="s">
        <v>83</v>
      </c>
      <c r="J1" s="66"/>
      <c r="K1" s="77"/>
      <c r="M1" s="66" t="s">
        <v>112</v>
      </c>
      <c r="O1" s="134"/>
      <c r="P1" s="66" t="s">
        <v>180</v>
      </c>
      <c r="Q1" s="77"/>
      <c r="R1" s="66" t="s">
        <v>197</v>
      </c>
      <c r="T1" s="66" t="s">
        <v>105</v>
      </c>
    </row>
    <row r="2" spans="1:20" x14ac:dyDescent="0.35">
      <c r="D2" s="66"/>
      <c r="E2" s="66"/>
      <c r="F2" s="66"/>
      <c r="G2" s="66" t="s">
        <v>81</v>
      </c>
      <c r="H2" s="76"/>
      <c r="I2" s="66" t="s">
        <v>84</v>
      </c>
      <c r="J2" s="66"/>
      <c r="K2" s="77"/>
      <c r="M2" s="66" t="s">
        <v>84</v>
      </c>
      <c r="O2" s="134"/>
      <c r="P2" s="66" t="s">
        <v>84</v>
      </c>
      <c r="Q2" s="77"/>
      <c r="R2" s="66" t="s">
        <v>84</v>
      </c>
      <c r="T2" s="66" t="s">
        <v>85</v>
      </c>
    </row>
    <row r="3" spans="1:20" x14ac:dyDescent="0.35">
      <c r="A3" t="s">
        <v>49</v>
      </c>
      <c r="D3">
        <v>200</v>
      </c>
      <c r="G3">
        <v>0</v>
      </c>
      <c r="H3" s="77"/>
      <c r="I3">
        <v>200</v>
      </c>
      <c r="K3" s="77"/>
      <c r="M3">
        <v>200</v>
      </c>
      <c r="O3" s="134"/>
      <c r="P3">
        <v>200</v>
      </c>
      <c r="Q3" s="77"/>
      <c r="R3">
        <v>200</v>
      </c>
      <c r="T3" t="s">
        <v>86</v>
      </c>
    </row>
    <row r="4" spans="1:20" x14ac:dyDescent="0.35">
      <c r="A4" t="s">
        <v>51</v>
      </c>
      <c r="D4">
        <v>20</v>
      </c>
      <c r="G4">
        <v>0</v>
      </c>
      <c r="H4" s="77"/>
      <c r="I4">
        <v>20</v>
      </c>
      <c r="K4" s="77"/>
      <c r="M4">
        <v>20</v>
      </c>
      <c r="O4" s="134"/>
      <c r="P4">
        <v>20</v>
      </c>
      <c r="Q4" s="77"/>
      <c r="R4">
        <v>20</v>
      </c>
      <c r="T4" t="s">
        <v>86</v>
      </c>
    </row>
    <row r="5" spans="1:20" x14ac:dyDescent="0.35">
      <c r="A5" t="s">
        <v>80</v>
      </c>
      <c r="D5">
        <v>400</v>
      </c>
      <c r="G5">
        <v>0</v>
      </c>
      <c r="H5" s="77"/>
      <c r="I5">
        <v>400</v>
      </c>
      <c r="K5" s="77"/>
      <c r="M5">
        <v>400</v>
      </c>
      <c r="O5" s="134"/>
      <c r="P5">
        <v>400</v>
      </c>
      <c r="Q5" s="77"/>
      <c r="R5">
        <v>400</v>
      </c>
      <c r="T5" t="s">
        <v>86</v>
      </c>
    </row>
    <row r="6" spans="1:20" x14ac:dyDescent="0.35">
      <c r="A6" t="s">
        <v>52</v>
      </c>
      <c r="D6">
        <v>100</v>
      </c>
      <c r="G6">
        <v>0</v>
      </c>
      <c r="H6" s="77"/>
      <c r="I6">
        <v>100</v>
      </c>
      <c r="K6" s="77"/>
      <c r="M6">
        <v>100</v>
      </c>
      <c r="O6" s="134"/>
      <c r="P6">
        <v>100</v>
      </c>
      <c r="Q6" s="77"/>
      <c r="R6">
        <v>100</v>
      </c>
      <c r="T6" t="s">
        <v>86</v>
      </c>
    </row>
    <row r="7" spans="1:20" x14ac:dyDescent="0.35">
      <c r="A7" t="s">
        <v>53</v>
      </c>
      <c r="H7" s="77"/>
      <c r="K7" s="77"/>
      <c r="O7" s="134"/>
      <c r="Q7" s="77"/>
    </row>
    <row r="8" spans="1:20" x14ac:dyDescent="0.35">
      <c r="A8" t="s">
        <v>54</v>
      </c>
      <c r="E8" t="s">
        <v>55</v>
      </c>
      <c r="H8" s="77"/>
      <c r="K8" s="77"/>
      <c r="O8" s="134"/>
      <c r="Q8" s="77"/>
    </row>
    <row r="9" spans="1:20" x14ac:dyDescent="0.35">
      <c r="A9" t="s">
        <v>56</v>
      </c>
      <c r="D9">
        <v>150</v>
      </c>
      <c r="G9">
        <v>0</v>
      </c>
      <c r="H9" s="77"/>
      <c r="I9">
        <v>150</v>
      </c>
      <c r="K9" s="77"/>
      <c r="M9">
        <v>150</v>
      </c>
      <c r="O9" s="134"/>
      <c r="P9">
        <v>350</v>
      </c>
      <c r="Q9" s="77"/>
      <c r="R9">
        <v>350</v>
      </c>
      <c r="T9" t="s">
        <v>86</v>
      </c>
    </row>
    <row r="10" spans="1:20" x14ac:dyDescent="0.35">
      <c r="H10" s="77"/>
      <c r="K10" s="77"/>
      <c r="O10" s="134"/>
      <c r="Q10" s="77"/>
    </row>
    <row r="11" spans="1:20" ht="15" thickBot="1" x14ac:dyDescent="0.4">
      <c r="D11" s="67">
        <f>SUM(D3:D10)</f>
        <v>870</v>
      </c>
      <c r="H11" s="77"/>
      <c r="I11" s="66">
        <f>SUM(I3:I10)</f>
        <v>870</v>
      </c>
      <c r="K11" s="77"/>
      <c r="M11" s="66">
        <f>SUM(M3:M10)</f>
        <v>870</v>
      </c>
      <c r="O11" s="134"/>
      <c r="P11" s="66">
        <f>SUM(P3:P10)</f>
        <v>1070</v>
      </c>
      <c r="Q11" s="77"/>
      <c r="R11" s="66">
        <f>SUM(R3:R10)</f>
        <v>1070</v>
      </c>
    </row>
    <row r="12" spans="1:20" ht="15" thickTop="1" x14ac:dyDescent="0.35">
      <c r="H12" s="77"/>
      <c r="K12" s="77"/>
      <c r="O12" s="134"/>
      <c r="Q12" s="77"/>
    </row>
    <row r="13" spans="1:20" x14ac:dyDescent="0.35">
      <c r="H13" s="77"/>
      <c r="K13" s="77"/>
      <c r="O13" s="134"/>
      <c r="Q13" s="77"/>
    </row>
    <row r="14" spans="1:20" x14ac:dyDescent="0.35">
      <c r="A14" s="66" t="s">
        <v>57</v>
      </c>
      <c r="D14" t="s">
        <v>50</v>
      </c>
      <c r="H14" s="77"/>
      <c r="I14" t="s">
        <v>96</v>
      </c>
      <c r="K14" s="77"/>
      <c r="M14" t="s">
        <v>113</v>
      </c>
      <c r="O14" s="134"/>
      <c r="Q14" s="77"/>
    </row>
    <row r="15" spans="1:20" ht="64" customHeight="1" x14ac:dyDescent="0.35">
      <c r="A15" t="s">
        <v>93</v>
      </c>
      <c r="D15" s="69">
        <v>9909</v>
      </c>
      <c r="E15" s="68" t="s">
        <v>108</v>
      </c>
      <c r="F15" s="68"/>
      <c r="H15" s="77"/>
      <c r="I15">
        <v>11992</v>
      </c>
      <c r="J15" s="78" t="s">
        <v>107</v>
      </c>
      <c r="K15" s="77"/>
      <c r="M15">
        <v>12774</v>
      </c>
      <c r="N15" s="78" t="s">
        <v>120</v>
      </c>
      <c r="O15" s="134" t="s">
        <v>199</v>
      </c>
      <c r="P15">
        <v>15805.92</v>
      </c>
      <c r="Q15" s="77"/>
      <c r="R15">
        <v>16442</v>
      </c>
      <c r="S15" t="s">
        <v>203</v>
      </c>
    </row>
    <row r="16" spans="1:20" ht="55" customHeight="1" x14ac:dyDescent="0.35">
      <c r="A16" t="s">
        <v>90</v>
      </c>
      <c r="D16" s="69">
        <v>10145</v>
      </c>
      <c r="E16" s="68" t="s">
        <v>108</v>
      </c>
      <c r="F16" s="68"/>
      <c r="H16" s="77"/>
      <c r="I16">
        <v>12990</v>
      </c>
      <c r="J16" s="78" t="s">
        <v>106</v>
      </c>
      <c r="K16" s="77"/>
      <c r="M16">
        <v>13980</v>
      </c>
      <c r="N16" s="78" t="s">
        <v>116</v>
      </c>
      <c r="O16" s="134" t="s">
        <v>198</v>
      </c>
      <c r="P16">
        <v>15944</v>
      </c>
      <c r="Q16" s="77" t="s">
        <v>179</v>
      </c>
      <c r="R16">
        <v>16216</v>
      </c>
      <c r="S16" t="s">
        <v>202</v>
      </c>
    </row>
    <row r="17" spans="1:19" x14ac:dyDescent="0.35">
      <c r="A17" t="s">
        <v>91</v>
      </c>
      <c r="D17" s="69">
        <v>1521.6</v>
      </c>
      <c r="E17" s="68" t="s">
        <v>108</v>
      </c>
      <c r="F17" s="68"/>
      <c r="G17">
        <v>11783</v>
      </c>
      <c r="H17" s="77"/>
      <c r="I17">
        <v>1560</v>
      </c>
      <c r="K17" s="77"/>
      <c r="M17">
        <v>1560</v>
      </c>
      <c r="O17" s="134"/>
      <c r="P17">
        <v>1560</v>
      </c>
      <c r="Q17" s="77"/>
      <c r="R17">
        <v>1560</v>
      </c>
    </row>
    <row r="18" spans="1:19" x14ac:dyDescent="0.35">
      <c r="A18" t="s">
        <v>28</v>
      </c>
      <c r="D18" s="69">
        <v>1000</v>
      </c>
      <c r="F18" s="68"/>
      <c r="G18">
        <v>506</v>
      </c>
      <c r="H18" s="77"/>
      <c r="I18">
        <v>1100</v>
      </c>
      <c r="K18" s="77"/>
      <c r="M18">
        <v>1100</v>
      </c>
      <c r="O18" s="134"/>
      <c r="P18">
        <v>900</v>
      </c>
      <c r="Q18" s="77"/>
      <c r="R18">
        <v>1100</v>
      </c>
    </row>
    <row r="19" spans="1:19" x14ac:dyDescent="0.35">
      <c r="D19" s="69"/>
      <c r="E19" s="12">
        <f>SUM(D15:D18)</f>
        <v>22575.599999999999</v>
      </c>
      <c r="F19" s="68"/>
      <c r="G19" s="66">
        <f>SUM(G15:G18)</f>
        <v>12289</v>
      </c>
      <c r="H19" s="77"/>
      <c r="I19" s="66">
        <f>SUM(I15:I18)</f>
        <v>27642</v>
      </c>
      <c r="K19" s="77"/>
      <c r="M19" s="66">
        <f>SUM(M15:M18)</f>
        <v>29414</v>
      </c>
      <c r="O19" s="134"/>
      <c r="P19" s="66">
        <f>SUM(P15:P18)</f>
        <v>34209.919999999998</v>
      </c>
      <c r="Q19" s="77"/>
      <c r="R19" s="66">
        <f>SUM(R15:R18)</f>
        <v>35318</v>
      </c>
    </row>
    <row r="20" spans="1:19" x14ac:dyDescent="0.35">
      <c r="D20" s="69"/>
      <c r="E20" s="12"/>
      <c r="F20" s="68"/>
      <c r="G20" s="66"/>
      <c r="H20" s="77"/>
      <c r="I20" s="66"/>
      <c r="K20" s="77"/>
      <c r="O20" s="134"/>
      <c r="Q20" s="77"/>
    </row>
    <row r="21" spans="1:19" x14ac:dyDescent="0.35">
      <c r="A21" t="s">
        <v>114</v>
      </c>
      <c r="D21" s="69">
        <v>683</v>
      </c>
      <c r="E21" s="68"/>
      <c r="F21" s="68"/>
      <c r="H21" s="77"/>
      <c r="I21">
        <v>495.28</v>
      </c>
      <c r="J21" t="s">
        <v>94</v>
      </c>
      <c r="K21" s="77"/>
      <c r="M21">
        <v>551</v>
      </c>
      <c r="O21" s="134"/>
      <c r="P21">
        <v>594.64</v>
      </c>
      <c r="Q21" s="77"/>
      <c r="R21">
        <v>1105.32</v>
      </c>
    </row>
    <row r="22" spans="1:19" x14ac:dyDescent="0.35">
      <c r="A22" t="s">
        <v>115</v>
      </c>
      <c r="D22" s="69">
        <v>610</v>
      </c>
      <c r="E22" s="68"/>
      <c r="F22" s="68"/>
      <c r="H22" s="77"/>
      <c r="I22">
        <v>632.91999999999996</v>
      </c>
      <c r="J22" t="s">
        <v>95</v>
      </c>
      <c r="K22" s="77"/>
      <c r="M22">
        <v>720</v>
      </c>
      <c r="O22" s="134"/>
      <c r="P22">
        <v>834.56</v>
      </c>
      <c r="Q22" s="77"/>
      <c r="R22">
        <v>1070</v>
      </c>
      <c r="S22" t="s">
        <v>200</v>
      </c>
    </row>
    <row r="23" spans="1:19" x14ac:dyDescent="0.35">
      <c r="A23" t="s">
        <v>89</v>
      </c>
      <c r="D23" s="69">
        <v>38.4</v>
      </c>
      <c r="H23" s="77"/>
      <c r="K23" s="77"/>
      <c r="O23" s="134"/>
      <c r="Q23" s="77"/>
    </row>
    <row r="24" spans="1:19" x14ac:dyDescent="0.35">
      <c r="D24" s="69"/>
      <c r="E24" s="12">
        <f>SUM(D21:D23)</f>
        <v>1331.4</v>
      </c>
      <c r="F24" s="68"/>
      <c r="G24" s="66">
        <v>1033</v>
      </c>
      <c r="H24" s="77"/>
      <c r="I24" s="66">
        <f>SUM(I21:I23)</f>
        <v>1128.1999999999998</v>
      </c>
      <c r="K24" s="77"/>
      <c r="M24" s="66">
        <f>SUM(M21:M23)</f>
        <v>1271</v>
      </c>
      <c r="O24" s="134"/>
      <c r="P24" s="66">
        <f>SUM(P21:P23)</f>
        <v>1429.1999999999998</v>
      </c>
      <c r="Q24" s="77"/>
      <c r="R24" s="66">
        <f>SUM(R21:R23)</f>
        <v>2175.3199999999997</v>
      </c>
    </row>
    <row r="25" spans="1:19" x14ac:dyDescent="0.35">
      <c r="A25" t="s">
        <v>92</v>
      </c>
      <c r="D25" s="69">
        <v>3030</v>
      </c>
      <c r="E25" s="68"/>
      <c r="F25" s="68"/>
      <c r="G25">
        <v>1479</v>
      </c>
      <c r="H25" s="77"/>
      <c r="I25">
        <v>2600</v>
      </c>
      <c r="J25" t="s">
        <v>97</v>
      </c>
      <c r="K25" s="77"/>
      <c r="M25">
        <v>3024</v>
      </c>
      <c r="N25" t="s">
        <v>97</v>
      </c>
      <c r="O25" s="134"/>
      <c r="P25">
        <v>3105</v>
      </c>
      <c r="Q25" s="77"/>
      <c r="R25">
        <v>3485.71</v>
      </c>
      <c r="S25" s="135">
        <v>0.21199999999999999</v>
      </c>
    </row>
    <row r="26" spans="1:19" x14ac:dyDescent="0.35">
      <c r="A26" t="s">
        <v>88</v>
      </c>
      <c r="D26" s="69">
        <v>3111</v>
      </c>
      <c r="E26" s="68"/>
      <c r="F26" s="68"/>
      <c r="G26">
        <v>1704</v>
      </c>
      <c r="H26" s="77"/>
      <c r="I26">
        <v>2948</v>
      </c>
      <c r="K26" s="77"/>
      <c r="M26">
        <v>3300</v>
      </c>
      <c r="O26" s="134"/>
      <c r="P26">
        <v>3515</v>
      </c>
      <c r="Q26" s="77"/>
      <c r="R26">
        <v>3437.8</v>
      </c>
    </row>
    <row r="27" spans="1:19" x14ac:dyDescent="0.35">
      <c r="E27" s="12">
        <f>SUM(D25:D26)</f>
        <v>6141</v>
      </c>
      <c r="G27" s="66">
        <v>3183</v>
      </c>
      <c r="H27" s="77"/>
      <c r="I27" s="66">
        <f>SUM(I25:I26)</f>
        <v>5548</v>
      </c>
      <c r="K27" s="77"/>
      <c r="M27" s="66">
        <f>SUM(M25:M26)</f>
        <v>6324</v>
      </c>
      <c r="O27" s="134"/>
      <c r="P27" s="66">
        <f>SUM(P25:P26)</f>
        <v>6620</v>
      </c>
      <c r="Q27" s="77"/>
      <c r="R27" s="66">
        <f>SUM(R25:R26)</f>
        <v>6923.51</v>
      </c>
    </row>
    <row r="28" spans="1:19" ht="15" thickBot="1" x14ac:dyDescent="0.4">
      <c r="D28" s="70">
        <f>SUM(D15:D27)</f>
        <v>30048</v>
      </c>
      <c r="H28" s="77"/>
      <c r="K28" s="77"/>
      <c r="O28" s="134"/>
      <c r="Q28" s="77"/>
    </row>
    <row r="29" spans="1:19" ht="15" thickTop="1" x14ac:dyDescent="0.35">
      <c r="H29" s="77"/>
      <c r="K29" s="77"/>
      <c r="O29" s="134"/>
      <c r="Q29" s="77"/>
    </row>
    <row r="30" spans="1:19" x14ac:dyDescent="0.35">
      <c r="H30" s="77"/>
      <c r="K30" s="77"/>
      <c r="O30" s="134"/>
      <c r="Q30" s="77"/>
    </row>
    <row r="31" spans="1:19" x14ac:dyDescent="0.35">
      <c r="A31" s="66" t="s">
        <v>59</v>
      </c>
      <c r="D31" t="s">
        <v>50</v>
      </c>
      <c r="H31" s="77"/>
      <c r="K31" s="77"/>
      <c r="O31" s="134"/>
      <c r="Q31" s="77"/>
    </row>
    <row r="32" spans="1:19" x14ac:dyDescent="0.35">
      <c r="A32" s="66"/>
      <c r="H32" s="77"/>
      <c r="K32" s="77"/>
      <c r="O32" s="134"/>
      <c r="Q32" s="77"/>
    </row>
    <row r="33" spans="1:20" x14ac:dyDescent="0.35">
      <c r="A33" t="s">
        <v>61</v>
      </c>
      <c r="D33">
        <v>1500</v>
      </c>
      <c r="H33" s="77"/>
      <c r="I33">
        <v>1500</v>
      </c>
      <c r="K33" s="77"/>
      <c r="M33">
        <v>1000</v>
      </c>
      <c r="O33" s="134"/>
      <c r="P33">
        <v>1000</v>
      </c>
      <c r="Q33" s="77"/>
      <c r="R33">
        <v>0</v>
      </c>
      <c r="T33" t="s">
        <v>111</v>
      </c>
    </row>
    <row r="34" spans="1:20" x14ac:dyDescent="0.35">
      <c r="A34" t="s">
        <v>43</v>
      </c>
      <c r="D34">
        <v>600</v>
      </c>
      <c r="E34" t="s">
        <v>60</v>
      </c>
      <c r="H34" s="77"/>
      <c r="I34">
        <v>600</v>
      </c>
      <c r="K34" s="77"/>
      <c r="M34">
        <v>600</v>
      </c>
      <c r="O34" s="134"/>
      <c r="P34">
        <v>600</v>
      </c>
      <c r="Q34" s="77"/>
      <c r="R34">
        <v>600</v>
      </c>
      <c r="T34" t="s">
        <v>111</v>
      </c>
    </row>
    <row r="35" spans="1:20" x14ac:dyDescent="0.35">
      <c r="A35" t="s">
        <v>44</v>
      </c>
      <c r="D35">
        <v>600</v>
      </c>
      <c r="G35">
        <v>400</v>
      </c>
      <c r="H35" s="77"/>
      <c r="I35">
        <v>600</v>
      </c>
      <c r="K35" s="77"/>
      <c r="M35">
        <v>600</v>
      </c>
      <c r="O35" s="134"/>
      <c r="P35">
        <v>600</v>
      </c>
      <c r="Q35" s="77"/>
      <c r="R35">
        <v>600</v>
      </c>
      <c r="T35" t="s">
        <v>111</v>
      </c>
    </row>
    <row r="36" spans="1:20" x14ac:dyDescent="0.35">
      <c r="A36" t="s">
        <v>46</v>
      </c>
      <c r="D36">
        <v>259</v>
      </c>
      <c r="G36">
        <v>259</v>
      </c>
      <c r="H36" s="77"/>
      <c r="I36">
        <v>387</v>
      </c>
      <c r="K36" s="77"/>
      <c r="M36">
        <v>387</v>
      </c>
      <c r="O36" s="134"/>
      <c r="P36">
        <v>395</v>
      </c>
      <c r="Q36" s="77"/>
      <c r="R36">
        <v>403</v>
      </c>
    </row>
    <row r="37" spans="1:20" x14ac:dyDescent="0.35">
      <c r="A37" t="s">
        <v>201</v>
      </c>
      <c r="G37">
        <v>280</v>
      </c>
      <c r="H37" s="77"/>
      <c r="K37" s="77"/>
      <c r="O37" s="134"/>
      <c r="Q37" s="77"/>
      <c r="R37">
        <v>200</v>
      </c>
    </row>
    <row r="38" spans="1:20" x14ac:dyDescent="0.35">
      <c r="H38" s="77"/>
      <c r="K38" s="77"/>
      <c r="O38" s="134"/>
      <c r="Q38" s="77"/>
    </row>
    <row r="39" spans="1:20" x14ac:dyDescent="0.35">
      <c r="H39" s="77"/>
      <c r="K39" s="77"/>
      <c r="O39" s="134"/>
      <c r="Q39" s="77"/>
    </row>
    <row r="40" spans="1:20" ht="15" thickBot="1" x14ac:dyDescent="0.4">
      <c r="D40" s="67">
        <f>SUM(D33:D39)</f>
        <v>2959</v>
      </c>
      <c r="G40" s="66">
        <f>SUM(G35:G39)</f>
        <v>939</v>
      </c>
      <c r="H40" s="77"/>
      <c r="I40" s="66">
        <f>SUM(I33:I39)</f>
        <v>3087</v>
      </c>
      <c r="K40" s="77"/>
      <c r="M40" s="66">
        <f>SUM(M33:M39)</f>
        <v>2587</v>
      </c>
      <c r="O40" s="134"/>
      <c r="P40" s="66">
        <f>SUM(P33:P39)</f>
        <v>2595</v>
      </c>
      <c r="Q40" s="77"/>
      <c r="R40" s="66">
        <f>SUM(R33:R37)</f>
        <v>1803</v>
      </c>
    </row>
    <row r="41" spans="1:20" ht="15" thickTop="1" x14ac:dyDescent="0.35">
      <c r="H41" s="77"/>
      <c r="K41" s="77"/>
      <c r="O41" s="134"/>
      <c r="Q41" s="77"/>
    </row>
    <row r="42" spans="1:20" x14ac:dyDescent="0.35">
      <c r="A42" s="66" t="s">
        <v>63</v>
      </c>
      <c r="D42" t="s">
        <v>50</v>
      </c>
      <c r="H42" s="77"/>
      <c r="K42" s="77"/>
      <c r="O42" s="134"/>
      <c r="Q42" s="77"/>
    </row>
    <row r="43" spans="1:20" x14ac:dyDescent="0.35">
      <c r="A43" t="s">
        <v>64</v>
      </c>
      <c r="D43">
        <v>100</v>
      </c>
      <c r="H43" s="77"/>
      <c r="I43">
        <v>100</v>
      </c>
      <c r="K43" s="77"/>
      <c r="M43">
        <v>150</v>
      </c>
      <c r="O43" s="134"/>
      <c r="P43">
        <v>155</v>
      </c>
      <c r="Q43" s="77"/>
      <c r="R43">
        <v>160</v>
      </c>
    </row>
    <row r="44" spans="1:20" x14ac:dyDescent="0.35">
      <c r="A44" t="s">
        <v>65</v>
      </c>
      <c r="D44">
        <v>575</v>
      </c>
      <c r="G44">
        <v>312</v>
      </c>
      <c r="H44" s="77"/>
      <c r="I44">
        <v>750</v>
      </c>
      <c r="K44" s="77"/>
      <c r="M44">
        <v>750</v>
      </c>
      <c r="O44" s="134"/>
      <c r="P44">
        <v>755</v>
      </c>
      <c r="Q44" s="77"/>
      <c r="R44">
        <v>760</v>
      </c>
    </row>
    <row r="45" spans="1:20" x14ac:dyDescent="0.35">
      <c r="H45" s="77"/>
      <c r="K45" s="77"/>
      <c r="O45" s="134"/>
      <c r="Q45" s="77"/>
    </row>
    <row r="46" spans="1:20" ht="15" thickBot="1" x14ac:dyDescent="0.4">
      <c r="D46" s="67">
        <f>SUM(D43:D45)</f>
        <v>675</v>
      </c>
      <c r="G46" s="66">
        <f>SUM(G43:G45)</f>
        <v>312</v>
      </c>
      <c r="H46" s="76"/>
      <c r="I46" s="66">
        <f>SUM(I43:I45)</f>
        <v>850</v>
      </c>
      <c r="K46" s="77"/>
      <c r="M46" s="66">
        <f>SUM(M43:M45)</f>
        <v>900</v>
      </c>
      <c r="O46" s="134"/>
      <c r="P46" s="66">
        <f>SUM(P43:P45)</f>
        <v>910</v>
      </c>
      <c r="Q46" s="77"/>
      <c r="R46" s="66">
        <f>SUM(R43:R45)</f>
        <v>920</v>
      </c>
    </row>
    <row r="47" spans="1:20" ht="15" thickTop="1" x14ac:dyDescent="0.35">
      <c r="H47" s="77"/>
      <c r="K47" s="77"/>
      <c r="O47" s="134"/>
      <c r="Q47" s="77"/>
    </row>
    <row r="48" spans="1:20" x14ac:dyDescent="0.35">
      <c r="A48" s="66" t="s">
        <v>45</v>
      </c>
      <c r="D48" t="s">
        <v>50</v>
      </c>
      <c r="H48" s="77"/>
      <c r="K48" s="77"/>
      <c r="O48" s="134"/>
      <c r="Q48" s="77"/>
    </row>
    <row r="49" spans="1:20" x14ac:dyDescent="0.35">
      <c r="A49" t="s">
        <v>17</v>
      </c>
      <c r="D49">
        <v>800</v>
      </c>
      <c r="G49">
        <v>300</v>
      </c>
      <c r="H49" s="77"/>
      <c r="I49">
        <v>1600</v>
      </c>
      <c r="K49" s="77"/>
      <c r="M49">
        <v>750</v>
      </c>
      <c r="O49" s="134"/>
      <c r="P49">
        <v>750</v>
      </c>
      <c r="Q49" s="77"/>
      <c r="R49">
        <v>750</v>
      </c>
    </row>
    <row r="50" spans="1:20" x14ac:dyDescent="0.35">
      <c r="A50" t="s">
        <v>25</v>
      </c>
      <c r="D50">
        <v>60</v>
      </c>
      <c r="G50">
        <v>60</v>
      </c>
      <c r="H50" s="77"/>
      <c r="I50">
        <v>65</v>
      </c>
      <c r="K50" s="77"/>
      <c r="M50">
        <v>65</v>
      </c>
      <c r="O50" s="134"/>
      <c r="P50">
        <v>75</v>
      </c>
      <c r="Q50" s="77"/>
      <c r="R50">
        <v>85</v>
      </c>
    </row>
    <row r="51" spans="1:20" x14ac:dyDescent="0.35">
      <c r="A51" t="s">
        <v>66</v>
      </c>
      <c r="D51">
        <v>80</v>
      </c>
      <c r="G51">
        <v>90</v>
      </c>
      <c r="H51" s="77"/>
      <c r="I51">
        <v>95</v>
      </c>
      <c r="K51" s="77"/>
      <c r="M51">
        <v>95</v>
      </c>
      <c r="O51" s="134"/>
      <c r="P51">
        <v>95</v>
      </c>
      <c r="Q51" s="77"/>
      <c r="R51">
        <v>100</v>
      </c>
    </row>
    <row r="52" spans="1:20" x14ac:dyDescent="0.35">
      <c r="A52" t="s">
        <v>67</v>
      </c>
      <c r="D52">
        <v>150</v>
      </c>
      <c r="E52" t="s">
        <v>68</v>
      </c>
      <c r="H52" s="77"/>
      <c r="I52">
        <v>150</v>
      </c>
      <c r="K52" s="77"/>
      <c r="M52">
        <v>150</v>
      </c>
      <c r="O52" s="134"/>
      <c r="P52">
        <v>250</v>
      </c>
      <c r="Q52" s="77"/>
      <c r="R52">
        <v>300</v>
      </c>
      <c r="T52" t="s">
        <v>86</v>
      </c>
    </row>
    <row r="53" spans="1:20" x14ac:dyDescent="0.35">
      <c r="A53" t="s">
        <v>118</v>
      </c>
      <c r="H53" s="77"/>
      <c r="K53" s="77"/>
      <c r="M53">
        <v>180</v>
      </c>
      <c r="O53" s="134"/>
      <c r="Q53" s="77"/>
      <c r="R53">
        <v>90</v>
      </c>
    </row>
    <row r="54" spans="1:20" ht="15" thickBot="1" x14ac:dyDescent="0.4">
      <c r="D54" s="71">
        <f>SUM(D49:D52)</f>
        <v>1090</v>
      </c>
      <c r="G54" s="66">
        <f>SUM(G49:G53)</f>
        <v>450</v>
      </c>
      <c r="H54" s="77"/>
      <c r="I54" s="66">
        <f>SUM(I49:I53)</f>
        <v>1910</v>
      </c>
      <c r="K54" s="77"/>
      <c r="M54" s="66">
        <f>SUM(M49:M53)</f>
        <v>1240</v>
      </c>
      <c r="O54" s="134"/>
      <c r="P54" s="66">
        <f>SUM(P49:P53)</f>
        <v>1170</v>
      </c>
      <c r="Q54" s="77"/>
      <c r="R54" s="66">
        <f>SUM(R49:R53)</f>
        <v>1325</v>
      </c>
    </row>
    <row r="55" spans="1:20" x14ac:dyDescent="0.35">
      <c r="H55" s="77"/>
      <c r="K55" s="77"/>
      <c r="O55" s="134"/>
      <c r="Q55" s="77"/>
    </row>
    <row r="56" spans="1:20" x14ac:dyDescent="0.35">
      <c r="A56" s="66" t="s">
        <v>10</v>
      </c>
      <c r="D56" t="s">
        <v>50</v>
      </c>
      <c r="H56" s="77"/>
      <c r="K56" s="77"/>
      <c r="O56" s="134"/>
      <c r="Q56" s="77"/>
    </row>
    <row r="57" spans="1:20" x14ac:dyDescent="0.35">
      <c r="D57">
        <v>1000</v>
      </c>
      <c r="G57">
        <v>596</v>
      </c>
      <c r="H57" s="77"/>
      <c r="K57" s="77"/>
      <c r="O57" s="134"/>
      <c r="Q57" s="77"/>
    </row>
    <row r="58" spans="1:20" x14ac:dyDescent="0.35">
      <c r="A58" t="s">
        <v>69</v>
      </c>
      <c r="D58">
        <v>348</v>
      </c>
      <c r="H58" s="77"/>
      <c r="I58">
        <v>348</v>
      </c>
      <c r="K58" s="77"/>
      <c r="O58" s="134"/>
      <c r="P58">
        <v>450</v>
      </c>
      <c r="Q58" s="77"/>
      <c r="T58" t="s">
        <v>111</v>
      </c>
    </row>
    <row r="59" spans="1:20" x14ac:dyDescent="0.35">
      <c r="A59" t="s">
        <v>70</v>
      </c>
      <c r="D59">
        <v>400</v>
      </c>
      <c r="G59">
        <v>120</v>
      </c>
      <c r="H59" s="77"/>
      <c r="I59">
        <v>400</v>
      </c>
      <c r="K59" s="77"/>
      <c r="M59">
        <v>400</v>
      </c>
      <c r="O59" s="134"/>
      <c r="P59">
        <v>700</v>
      </c>
      <c r="Q59" s="77"/>
      <c r="R59">
        <v>800</v>
      </c>
    </row>
    <row r="60" spans="1:20" x14ac:dyDescent="0.35">
      <c r="A60" t="s">
        <v>71</v>
      </c>
      <c r="D60">
        <v>200</v>
      </c>
      <c r="G60">
        <v>90</v>
      </c>
      <c r="H60" s="77"/>
      <c r="I60">
        <v>200</v>
      </c>
      <c r="K60" s="77"/>
      <c r="M60">
        <v>350</v>
      </c>
      <c r="O60" s="134"/>
      <c r="P60">
        <v>250</v>
      </c>
      <c r="Q60" s="77"/>
      <c r="R60">
        <v>250</v>
      </c>
    </row>
    <row r="61" spans="1:20" x14ac:dyDescent="0.35">
      <c r="H61" s="77"/>
      <c r="K61" s="77"/>
      <c r="O61" s="134"/>
      <c r="Q61" s="77"/>
    </row>
    <row r="62" spans="1:20" ht="15" thickBot="1" x14ac:dyDescent="0.4">
      <c r="D62" s="67">
        <f>SUM(D57:D61)</f>
        <v>1948</v>
      </c>
      <c r="G62" s="66">
        <f>SUM(G57:G61)</f>
        <v>806</v>
      </c>
      <c r="H62" s="77"/>
      <c r="I62" s="66">
        <f>SUM(I57:I61)</f>
        <v>948</v>
      </c>
      <c r="K62" s="77"/>
      <c r="M62" s="66">
        <f>SUM(M59:M61)</f>
        <v>750</v>
      </c>
      <c r="O62" s="134"/>
      <c r="P62" s="66">
        <f>SUM(P58:P61)</f>
        <v>1400</v>
      </c>
      <c r="Q62" s="77"/>
      <c r="R62" s="66">
        <f>SUM(R59:R61)</f>
        <v>1050</v>
      </c>
    </row>
    <row r="63" spans="1:20" ht="15" thickTop="1" x14ac:dyDescent="0.35">
      <c r="H63" s="77"/>
      <c r="K63" s="77"/>
      <c r="O63" s="134"/>
      <c r="Q63" s="77"/>
    </row>
    <row r="64" spans="1:20" x14ac:dyDescent="0.35">
      <c r="A64" s="66" t="s">
        <v>72</v>
      </c>
      <c r="D64" t="s">
        <v>50</v>
      </c>
      <c r="H64" s="77"/>
      <c r="K64" s="77"/>
      <c r="O64" s="134"/>
      <c r="Q64" s="77"/>
    </row>
    <row r="65" spans="1:18" x14ac:dyDescent="0.35">
      <c r="A65" t="s">
        <v>73</v>
      </c>
      <c r="D65">
        <v>500</v>
      </c>
      <c r="G65">
        <v>497</v>
      </c>
      <c r="H65" s="77"/>
      <c r="I65">
        <v>510</v>
      </c>
      <c r="K65" s="77"/>
      <c r="M65">
        <v>525</v>
      </c>
      <c r="O65" s="134"/>
      <c r="P65">
        <v>560</v>
      </c>
      <c r="Q65" s="77"/>
      <c r="R65">
        <v>450</v>
      </c>
    </row>
    <row r="66" spans="1:18" x14ac:dyDescent="0.35">
      <c r="A66" t="s">
        <v>74</v>
      </c>
      <c r="D66">
        <v>350</v>
      </c>
      <c r="G66">
        <v>350</v>
      </c>
      <c r="H66" s="77"/>
      <c r="I66">
        <v>350</v>
      </c>
      <c r="K66" s="77"/>
      <c r="M66">
        <v>350</v>
      </c>
      <c r="O66" s="134"/>
      <c r="P66">
        <v>350</v>
      </c>
      <c r="Q66" s="77"/>
      <c r="R66">
        <v>350</v>
      </c>
    </row>
    <row r="67" spans="1:18" x14ac:dyDescent="0.35">
      <c r="A67" t="s">
        <v>75</v>
      </c>
      <c r="D67">
        <v>70</v>
      </c>
      <c r="H67" s="77"/>
      <c r="I67">
        <v>70</v>
      </c>
      <c r="K67" s="77"/>
      <c r="M67">
        <v>50</v>
      </c>
      <c r="O67" s="134"/>
      <c r="P67">
        <v>70</v>
      </c>
      <c r="Q67" s="77"/>
      <c r="R67">
        <v>70</v>
      </c>
    </row>
    <row r="68" spans="1:18" x14ac:dyDescent="0.35">
      <c r="A68" t="s">
        <v>76</v>
      </c>
      <c r="D68">
        <v>50</v>
      </c>
      <c r="H68" s="77"/>
      <c r="I68">
        <v>50</v>
      </c>
      <c r="K68" s="77"/>
      <c r="M68">
        <v>55</v>
      </c>
      <c r="O68" s="134"/>
      <c r="P68">
        <v>65</v>
      </c>
      <c r="Q68" s="77"/>
      <c r="R68">
        <v>65</v>
      </c>
    </row>
    <row r="69" spans="1:18" x14ac:dyDescent="0.35">
      <c r="A69" t="s">
        <v>77</v>
      </c>
      <c r="D69">
        <v>135</v>
      </c>
      <c r="G69">
        <v>121</v>
      </c>
      <c r="H69" s="77"/>
      <c r="I69">
        <v>150</v>
      </c>
      <c r="K69" s="77"/>
      <c r="M69">
        <v>130</v>
      </c>
      <c r="O69" s="134"/>
      <c r="P69">
        <v>130</v>
      </c>
      <c r="Q69" s="77"/>
      <c r="R69">
        <v>150</v>
      </c>
    </row>
    <row r="70" spans="1:18" x14ac:dyDescent="0.35">
      <c r="A70" t="s">
        <v>78</v>
      </c>
      <c r="D70">
        <v>30</v>
      </c>
      <c r="G70">
        <v>30</v>
      </c>
      <c r="H70" s="77"/>
      <c r="I70">
        <v>30</v>
      </c>
      <c r="K70" s="77"/>
      <c r="M70">
        <v>35</v>
      </c>
      <c r="O70" s="134"/>
      <c r="P70">
        <v>25</v>
      </c>
      <c r="Q70" s="77"/>
      <c r="R70">
        <v>25</v>
      </c>
    </row>
    <row r="71" spans="1:18" x14ac:dyDescent="0.35">
      <c r="A71" t="s">
        <v>79</v>
      </c>
      <c r="D71">
        <v>50</v>
      </c>
      <c r="H71" s="77"/>
      <c r="I71">
        <v>50</v>
      </c>
      <c r="K71" s="77"/>
      <c r="M71">
        <v>70</v>
      </c>
      <c r="O71" s="134"/>
      <c r="P71">
        <v>70</v>
      </c>
      <c r="Q71" s="77"/>
      <c r="R71">
        <v>75</v>
      </c>
    </row>
    <row r="72" spans="1:18" x14ac:dyDescent="0.35">
      <c r="A72" t="s">
        <v>181</v>
      </c>
      <c r="D72">
        <v>150</v>
      </c>
      <c r="H72" s="77"/>
      <c r="I72">
        <v>150</v>
      </c>
      <c r="K72" s="77"/>
      <c r="M72">
        <v>150</v>
      </c>
      <c r="O72" s="134"/>
      <c r="P72">
        <v>185</v>
      </c>
      <c r="Q72" s="77"/>
      <c r="R72">
        <v>240</v>
      </c>
    </row>
    <row r="73" spans="1:18" x14ac:dyDescent="0.35">
      <c r="A73" t="s">
        <v>109</v>
      </c>
      <c r="H73" s="77"/>
      <c r="I73">
        <v>350</v>
      </c>
      <c r="K73" s="77"/>
      <c r="O73" s="134"/>
      <c r="Q73" s="77"/>
    </row>
    <row r="74" spans="1:18" x14ac:dyDescent="0.35">
      <c r="H74" s="77"/>
      <c r="K74" s="77"/>
      <c r="O74" s="134"/>
      <c r="Q74" s="77"/>
    </row>
    <row r="75" spans="1:18" ht="15" thickBot="1" x14ac:dyDescent="0.4">
      <c r="D75" s="67">
        <f>SUM(D65:D74)</f>
        <v>1335</v>
      </c>
      <c r="G75" s="66">
        <f>SUM(G65:G74)</f>
        <v>998</v>
      </c>
      <c r="H75" s="77"/>
      <c r="I75" s="66">
        <f>SUM(I65:I74)</f>
        <v>1710</v>
      </c>
      <c r="K75" s="77"/>
      <c r="M75" s="66">
        <f>SUM(M65:M74)</f>
        <v>1365</v>
      </c>
      <c r="O75" s="134"/>
      <c r="P75" s="66">
        <f>SUM(P65:P74)</f>
        <v>1455</v>
      </c>
      <c r="Q75" s="77"/>
      <c r="R75" s="66">
        <f>SUM(R65:R74)</f>
        <v>1425</v>
      </c>
    </row>
    <row r="76" spans="1:18" ht="15" thickTop="1" x14ac:dyDescent="0.35">
      <c r="H76" s="77"/>
      <c r="K76" s="77"/>
      <c r="O76" s="134"/>
      <c r="Q76" s="77"/>
    </row>
    <row r="77" spans="1:18" x14ac:dyDescent="0.35">
      <c r="A77" t="s">
        <v>121</v>
      </c>
      <c r="K77" s="77"/>
      <c r="O77" s="134"/>
      <c r="Q77" s="77"/>
    </row>
    <row r="78" spans="1:18" x14ac:dyDescent="0.35">
      <c r="A78" t="s">
        <v>109</v>
      </c>
      <c r="K78" s="77"/>
      <c r="M78">
        <v>310</v>
      </c>
      <c r="O78" s="134"/>
      <c r="Q78" s="77"/>
    </row>
    <row r="79" spans="1:18" x14ac:dyDescent="0.35">
      <c r="A79" t="s">
        <v>117</v>
      </c>
      <c r="K79" s="77"/>
      <c r="M79">
        <v>650</v>
      </c>
      <c r="O79" s="134"/>
      <c r="P79">
        <v>650</v>
      </c>
      <c r="Q79" s="77"/>
      <c r="R79">
        <v>700</v>
      </c>
    </row>
    <row r="80" spans="1:18" x14ac:dyDescent="0.35">
      <c r="K80" s="77"/>
      <c r="M80" s="66">
        <f>SUM(M78:M79)</f>
        <v>960</v>
      </c>
      <c r="O80" s="134"/>
      <c r="P80" s="66">
        <f>SUM(P78:P79)</f>
        <v>650</v>
      </c>
      <c r="Q80" s="77"/>
      <c r="R80" s="66">
        <f>SUM(R79)</f>
        <v>700</v>
      </c>
    </row>
    <row r="81" spans="11:11" x14ac:dyDescent="0.35">
      <c r="K81" s="77"/>
    </row>
    <row r="82" spans="11:11" x14ac:dyDescent="0.35">
      <c r="K82" s="77"/>
    </row>
    <row r="83" spans="11:11" x14ac:dyDescent="0.35">
      <c r="K83" s="77"/>
    </row>
    <row r="84" spans="11:11" x14ac:dyDescent="0.35">
      <c r="K84" s="77"/>
    </row>
    <row r="85" spans="11:11" x14ac:dyDescent="0.35">
      <c r="K85" s="77"/>
    </row>
    <row r="86" spans="11:11" x14ac:dyDescent="0.35">
      <c r="K86" s="77"/>
    </row>
    <row r="87" spans="11:11" x14ac:dyDescent="0.35">
      <c r="K87" s="77"/>
    </row>
    <row r="88" spans="11:11" x14ac:dyDescent="0.35">
      <c r="K88" s="77"/>
    </row>
    <row r="89" spans="11:11" x14ac:dyDescent="0.35">
      <c r="K89" s="77"/>
    </row>
    <row r="90" spans="11:11" x14ac:dyDescent="0.35">
      <c r="K90" s="77"/>
    </row>
    <row r="91" spans="11:11" x14ac:dyDescent="0.35">
      <c r="K91" s="77"/>
    </row>
    <row r="92" spans="11:11" x14ac:dyDescent="0.35">
      <c r="K92" s="77"/>
    </row>
    <row r="93" spans="11:11" x14ac:dyDescent="0.35">
      <c r="K93" s="77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E5380-9CA1-4B6D-BA11-97BF03C23F17}">
  <dimension ref="A1:P5"/>
  <sheetViews>
    <sheetView workbookViewId="0">
      <selection activeCell="E12" sqref="E12"/>
    </sheetView>
  </sheetViews>
  <sheetFormatPr defaultRowHeight="14.5" x14ac:dyDescent="0.35"/>
  <cols>
    <col min="1" max="1" width="4.453125" bestFit="1" customWidth="1"/>
    <col min="2" max="2" width="12.453125" bestFit="1" customWidth="1"/>
    <col min="3" max="3" width="11.81640625" bestFit="1" customWidth="1"/>
    <col min="4" max="4" width="27.1796875" bestFit="1" customWidth="1"/>
    <col min="5" max="5" width="14" customWidth="1"/>
    <col min="6" max="6" width="14.81640625" customWidth="1"/>
    <col min="7" max="7" width="14.81640625" bestFit="1" customWidth="1"/>
    <col min="8" max="8" width="11.81640625" bestFit="1" customWidth="1"/>
    <col min="9" max="9" width="27.1796875" bestFit="1" customWidth="1"/>
    <col min="10" max="10" width="19.7265625" bestFit="1" customWidth="1"/>
    <col min="11" max="11" width="11.81640625" bestFit="1" customWidth="1"/>
    <col min="12" max="12" width="11.81640625" customWidth="1"/>
    <col min="13" max="13" width="27.1796875" bestFit="1" customWidth="1"/>
    <col min="14" max="14" width="13.54296875" bestFit="1" customWidth="1"/>
    <col min="15" max="15" width="16.81640625" bestFit="1" customWidth="1"/>
    <col min="16" max="16" width="23.81640625" bestFit="1" customWidth="1"/>
  </cols>
  <sheetData>
    <row r="1" spans="1:16" x14ac:dyDescent="0.35">
      <c r="B1" s="118" t="s">
        <v>164</v>
      </c>
      <c r="C1" s="118"/>
      <c r="D1" s="118"/>
      <c r="E1" s="122" t="s">
        <v>170</v>
      </c>
      <c r="F1" s="122"/>
      <c r="G1" s="119" t="s">
        <v>165</v>
      </c>
      <c r="H1" s="119"/>
      <c r="I1" s="119"/>
      <c r="J1" s="120" t="s">
        <v>166</v>
      </c>
      <c r="K1" s="120"/>
      <c r="L1" s="120" t="s">
        <v>171</v>
      </c>
      <c r="M1" s="120"/>
      <c r="N1" s="121" t="s">
        <v>167</v>
      </c>
      <c r="O1" s="117"/>
      <c r="P1" s="121" t="s">
        <v>169</v>
      </c>
    </row>
    <row r="2" spans="1:16" x14ac:dyDescent="0.35">
      <c r="B2" s="66" t="s">
        <v>160</v>
      </c>
      <c r="C2" s="66" t="s">
        <v>161</v>
      </c>
      <c r="D2" s="66" t="s">
        <v>163</v>
      </c>
      <c r="E2" s="66" t="s">
        <v>160</v>
      </c>
      <c r="F2" s="66" t="s">
        <v>161</v>
      </c>
      <c r="G2" s="66" t="s">
        <v>162</v>
      </c>
      <c r="H2" s="66" t="s">
        <v>161</v>
      </c>
      <c r="I2" s="66" t="s">
        <v>163</v>
      </c>
      <c r="J2" s="66" t="s">
        <v>162</v>
      </c>
      <c r="K2" s="66" t="s">
        <v>161</v>
      </c>
      <c r="L2" s="66"/>
      <c r="M2" s="66" t="s">
        <v>163</v>
      </c>
      <c r="N2" s="66" t="s">
        <v>136</v>
      </c>
      <c r="O2" s="66" t="s">
        <v>168</v>
      </c>
    </row>
    <row r="3" spans="1:16" x14ac:dyDescent="0.35">
      <c r="A3" t="s">
        <v>159</v>
      </c>
      <c r="B3" s="75">
        <f>'Draft PPC Budget Proposal'!G21</f>
        <v>73733</v>
      </c>
      <c r="C3" s="75">
        <f>'Draft PPC Budget Proposal'!G62</f>
        <v>73733</v>
      </c>
      <c r="D3" s="75">
        <f>B3-C3</f>
        <v>0</v>
      </c>
      <c r="E3" s="75">
        <f>'Draft PPC Budget Proposal'!H24</f>
        <v>83179</v>
      </c>
      <c r="F3" s="75">
        <f>'Draft PPC Budget Proposal'!H62</f>
        <v>63479</v>
      </c>
      <c r="G3" s="75">
        <f>'Draft PPC Budget Proposal'!I24</f>
        <v>95745</v>
      </c>
      <c r="H3" s="75">
        <f>'Draft PPC Budget Proposal'!I62</f>
        <v>90625</v>
      </c>
      <c r="I3" s="75">
        <f>G3-H3</f>
        <v>5120</v>
      </c>
      <c r="J3" s="75">
        <f t="shared" ref="J3:K5" si="0">G3-B3</f>
        <v>22012</v>
      </c>
      <c r="K3" s="75">
        <f t="shared" si="0"/>
        <v>16892</v>
      </c>
      <c r="L3" s="75">
        <f>J3-K3</f>
        <v>5120</v>
      </c>
      <c r="M3" s="75">
        <f>L3</f>
        <v>5120</v>
      </c>
      <c r="N3" s="75">
        <f>'GR v EMR @ 31.3.2021 '!H16</f>
        <v>42800.67</v>
      </c>
      <c r="O3" s="75">
        <f>'GR v EMR @ 31.3.2021 '!H15</f>
        <v>25093.56</v>
      </c>
      <c r="P3" s="123">
        <f>O3/'Draft PPC Budget Proposal'!K62</f>
        <v>0.2849306793536886</v>
      </c>
    </row>
    <row r="4" spans="1:16" x14ac:dyDescent="0.35">
      <c r="A4" t="s">
        <v>18</v>
      </c>
      <c r="B4" s="75">
        <v>32570</v>
      </c>
      <c r="C4" s="75">
        <v>32085</v>
      </c>
      <c r="D4" s="75">
        <f>B4-C4</f>
        <v>485</v>
      </c>
      <c r="E4" s="75">
        <v>5474</v>
      </c>
      <c r="F4" s="75">
        <f>10689-1158</f>
        <v>9531</v>
      </c>
      <c r="G4" s="75">
        <v>21602</v>
      </c>
      <c r="H4" s="75">
        <f>19223+(1600-1101)+(250-200)+(1050-405)+(1160-1034)</f>
        <v>20543</v>
      </c>
      <c r="I4" s="75">
        <f>G4-H4</f>
        <v>1059</v>
      </c>
      <c r="J4" s="75">
        <f t="shared" si="0"/>
        <v>-10968</v>
      </c>
      <c r="K4" s="75">
        <f t="shared" si="0"/>
        <v>-11542</v>
      </c>
      <c r="L4" s="75">
        <f>J4-K4</f>
        <v>574</v>
      </c>
      <c r="M4" s="75">
        <f>L4</f>
        <v>574</v>
      </c>
      <c r="N4" s="75"/>
      <c r="O4" s="75"/>
    </row>
    <row r="5" spans="1:16" x14ac:dyDescent="0.35">
      <c r="A5" t="s">
        <v>19</v>
      </c>
      <c r="B5" s="75">
        <v>23059</v>
      </c>
      <c r="C5" s="75">
        <f>21434</f>
        <v>21434</v>
      </c>
      <c r="D5" s="75">
        <f>B5-C5</f>
        <v>1625</v>
      </c>
      <c r="E5" s="75">
        <v>15698</v>
      </c>
      <c r="F5" s="75">
        <f>16234+939-2581</f>
        <v>14592</v>
      </c>
      <c r="G5" s="75">
        <f>17794+(4400-3270)</f>
        <v>18924</v>
      </c>
      <c r="H5" s="75">
        <f>16234+(14855-11549)+(1000-517)+(1000-594)</f>
        <v>20429</v>
      </c>
      <c r="I5" s="75">
        <f>G5-H5</f>
        <v>-1505</v>
      </c>
      <c r="J5" s="75">
        <f t="shared" si="0"/>
        <v>-4135</v>
      </c>
      <c r="K5" s="75">
        <f t="shared" si="0"/>
        <v>-1005</v>
      </c>
      <c r="L5" s="75">
        <f>J5-K5</f>
        <v>-3130</v>
      </c>
      <c r="M5" s="75">
        <f>L5</f>
        <v>-3130</v>
      </c>
      <c r="N5" s="75"/>
      <c r="O5" s="75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workbookViewId="0">
      <selection activeCell="A13" sqref="A13"/>
    </sheetView>
  </sheetViews>
  <sheetFormatPr defaultRowHeight="14.5" x14ac:dyDescent="0.35"/>
  <cols>
    <col min="3" max="3" width="11.453125" customWidth="1"/>
  </cols>
  <sheetData>
    <row r="1" spans="1:5" x14ac:dyDescent="0.35">
      <c r="A1" t="s">
        <v>29</v>
      </c>
    </row>
    <row r="2" spans="1:5" x14ac:dyDescent="0.35">
      <c r="A2" t="s">
        <v>39</v>
      </c>
    </row>
    <row r="3" spans="1:5" x14ac:dyDescent="0.35">
      <c r="A3" s="66" t="s">
        <v>36</v>
      </c>
    </row>
    <row r="4" spans="1:5" x14ac:dyDescent="0.35">
      <c r="A4" t="s">
        <v>30</v>
      </c>
      <c r="D4">
        <v>10785</v>
      </c>
      <c r="E4" t="s">
        <v>37</v>
      </c>
    </row>
    <row r="5" spans="1:5" x14ac:dyDescent="0.35">
      <c r="A5" t="s">
        <v>31</v>
      </c>
      <c r="D5">
        <v>0</v>
      </c>
    </row>
    <row r="6" spans="1:5" x14ac:dyDescent="0.35">
      <c r="A6" t="s">
        <v>32</v>
      </c>
      <c r="D6">
        <v>283.32</v>
      </c>
    </row>
    <row r="7" spans="1:5" x14ac:dyDescent="0.35">
      <c r="A7" t="s">
        <v>34</v>
      </c>
      <c r="D7">
        <v>593</v>
      </c>
    </row>
    <row r="8" spans="1:5" x14ac:dyDescent="0.35">
      <c r="A8" t="s">
        <v>33</v>
      </c>
      <c r="D8">
        <v>326</v>
      </c>
    </row>
    <row r="9" spans="1:5" x14ac:dyDescent="0.35">
      <c r="A9" t="s">
        <v>35</v>
      </c>
      <c r="D9">
        <v>2437</v>
      </c>
      <c r="E9" t="s">
        <v>42</v>
      </c>
    </row>
    <row r="12" spans="1:5" x14ac:dyDescent="0.35">
      <c r="A12" s="66" t="s">
        <v>38</v>
      </c>
    </row>
    <row r="13" spans="1:5" x14ac:dyDescent="0.35">
      <c r="A13" t="s">
        <v>30</v>
      </c>
      <c r="D13">
        <v>11071</v>
      </c>
      <c r="E13" t="s">
        <v>40</v>
      </c>
    </row>
    <row r="14" spans="1:5" x14ac:dyDescent="0.35">
      <c r="A14" t="s">
        <v>31</v>
      </c>
      <c r="D14">
        <v>0</v>
      </c>
    </row>
    <row r="15" spans="1:5" x14ac:dyDescent="0.35">
      <c r="A15" t="s">
        <v>32</v>
      </c>
      <c r="D15">
        <v>317.52</v>
      </c>
    </row>
    <row r="16" spans="1:5" x14ac:dyDescent="0.35">
      <c r="A16" t="s">
        <v>41</v>
      </c>
      <c r="D16">
        <v>608.88</v>
      </c>
    </row>
    <row r="17" spans="1:5" x14ac:dyDescent="0.35">
      <c r="A17" t="s">
        <v>33</v>
      </c>
      <c r="D17">
        <v>365.28</v>
      </c>
    </row>
    <row r="18" spans="1:5" x14ac:dyDescent="0.35">
      <c r="A18" t="s">
        <v>35</v>
      </c>
      <c r="D18">
        <v>2502</v>
      </c>
      <c r="E18" t="s">
        <v>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Draft PPC Budget Proposal</vt:lpstr>
      <vt:lpstr>GR v EMR @ 31.3.2021 </vt:lpstr>
      <vt:lpstr>GR v EMR @ 31.3.2022</vt:lpstr>
      <vt:lpstr>20-21, 21-22. 22-23 24 b'down</vt:lpstr>
      <vt:lpstr>SUMMARY</vt:lpstr>
      <vt:lpstr>Salarypension breakdown</vt:lpstr>
      <vt:lpstr>'Draft PPC Budget Proposal'!Print_Area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Mooncie</dc:creator>
  <cp:lastModifiedBy>Anita Emery</cp:lastModifiedBy>
  <cp:lastPrinted>2022-10-19T09:56:54Z</cp:lastPrinted>
  <dcterms:created xsi:type="dcterms:W3CDTF">2016-11-08T17:10:48Z</dcterms:created>
  <dcterms:modified xsi:type="dcterms:W3CDTF">2023-12-05T14:40:11Z</dcterms:modified>
</cp:coreProperties>
</file>